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updateLinks="never" codeName="ThisWorkbook"/>
  <mc:AlternateContent xmlns:mc="http://schemas.openxmlformats.org/markup-compatibility/2006">
    <mc:Choice Requires="x15">
      <x15ac:absPath xmlns:x15ac="http://schemas.microsoft.com/office/spreadsheetml/2010/11/ac" url="\\hqwinfs1\EI\SSIC\3500 - NCUA Rules and Regulations\741 - Interest Rate Risk (IRR)\Workbook and Workbook Procedures\"/>
    </mc:Choice>
  </mc:AlternateContent>
  <xr:revisionPtr revIDLastSave="0" documentId="13_ncr:1_{F5395E01-59A9-44C2-A13A-B729828C1565}" xr6:coauthVersionLast="47" xr6:coauthVersionMax="47" xr10:uidLastSave="{00000000-0000-0000-0000-000000000000}"/>
  <bookViews>
    <workbookView xWindow="-108" yWindow="-108" windowWidth="23256" windowHeight="12576" tabRatio="955" xr2:uid="{00000000-000D-0000-FFFF-FFFF00000000}"/>
  </bookViews>
  <sheets>
    <sheet name="A-Market Risk" sheetId="6" r:id="rId1"/>
    <sheet name="B-Earnings at Risk" sheetId="7" r:id="rId2"/>
    <sheet name="C-Stress Testing" sheetId="8" r:id="rId3"/>
    <sheet name="D-Measurement Systems" sheetId="9" r:id="rId4"/>
    <sheet name="E-Risk Management" sheetId="10" r:id="rId5"/>
    <sheet name="F-Overall IRR Rating" sheetId="11" r:id="rId6"/>
    <sheet name="G-NEV Supervisory Test" sheetId="4" r:id="rId7"/>
    <sheet name="H-Category Matrix" sheetId="17" r:id="rId8"/>
    <sheet name="I-Examiner Worksheet" sheetId="16" r:id="rId9"/>
    <sheet name="J-High IRR Job Aid" sheetId="20" r:id="rId10"/>
    <sheet name="Data" sheetId="14" state="hidden" r:id="rId11"/>
  </sheets>
  <definedNames>
    <definedName name="Charter_Local">Data!$M$3</definedName>
    <definedName name="CUName_Local">Data!$M$4</definedName>
    <definedName name="EffDate_Local">Data!$M$5</definedName>
    <definedName name="ENTBorrBase_Local">Data!$M$24</definedName>
    <definedName name="ENTBorrBook_Local">Data!$M$23</definedName>
    <definedName name="ENTBorrUp300_Local">Data!$M$25</definedName>
    <definedName name="ENTCashBase_Local">Data!$M$12</definedName>
    <definedName name="ENTCashBook_Local">Data!$M$11</definedName>
    <definedName name="ENTCashUp300_Local">Data!$M$13</definedName>
    <definedName name="ENTCertsBase_Local">Data!$M$39</definedName>
    <definedName name="ENTCertsBook_Local">Data!$M$38</definedName>
    <definedName name="ENTCertsUp300_Local">Data!$M$40</definedName>
    <definedName name="ENTInvBase_Local">Data!$M$15</definedName>
    <definedName name="ENTInvBook_Local">Data!$M$14</definedName>
    <definedName name="ENTInvUp300_Local">Data!$M$16</definedName>
    <definedName name="ENTLoanBase_Local">Data!$M$18</definedName>
    <definedName name="ENTLoanBook_Local">Data!$M$17</definedName>
    <definedName name="ENTLoanUp300_Local">Data!$M$19</definedName>
    <definedName name="ENTMMBase_Local">Data!$M$36</definedName>
    <definedName name="ENTMMBook_Local">Data!$M$35</definedName>
    <definedName name="ENTMMUp300_Local">Data!$M$37</definedName>
    <definedName name="ENTOtherAssetsBase_Local">Data!$M$21</definedName>
    <definedName name="ENTOtherAssetsBook_Local">Data!$M$20</definedName>
    <definedName name="ENTOtherAssetsUp300_Local">Data!$M$22</definedName>
    <definedName name="ENTOtherLiabBase_Local">Data!$M$27</definedName>
    <definedName name="ENTOtherLiabBook_Local">Data!$M$26</definedName>
    <definedName name="ENTOtherLiabUp300_Local">Data!$M$28</definedName>
    <definedName name="ENTRegShareBase_Local">Data!$M$30</definedName>
    <definedName name="ENTRegShareBook_Local">Data!$M$29</definedName>
    <definedName name="ENTRegShareUp300_Local">Data!$M$31</definedName>
    <definedName name="ENTShareDraftBase_Local">Data!$M$33</definedName>
    <definedName name="ENTShareDraftBook_Local">Data!$M$32</definedName>
    <definedName name="ENTShareDraftUp300_Local">Data!$M$34</definedName>
    <definedName name="ExamDB_Local">Data!$M$1</definedName>
    <definedName name="ExamType_Local">Data!$M$8</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RR_001">Data!$E$2</definedName>
    <definedName name="IRR_002">Data!$E$3</definedName>
    <definedName name="IRR_003">Data!$E$4</definedName>
    <definedName name="IRR_004">Data!$E$5</definedName>
    <definedName name="IRR_005">Data!$E$6</definedName>
    <definedName name="IRR_006">Data!$E$7</definedName>
    <definedName name="IRR_007">Data!$E$8</definedName>
    <definedName name="IRR_008">Data!$E$9</definedName>
    <definedName name="IRR_009">Data!$E$10</definedName>
    <definedName name="IRR_010">Data!$E$11</definedName>
    <definedName name="IRR_011">Data!$E$12</definedName>
    <definedName name="IRR_012">Data!$E$13</definedName>
    <definedName name="IRR_013">Data!$E$14</definedName>
    <definedName name="IRR_014">Data!$E$15</definedName>
    <definedName name="IRR_015">Data!$E$16</definedName>
    <definedName name="IRR_016">Data!$E$17</definedName>
    <definedName name="IRR_017">Data!$E$18</definedName>
    <definedName name="IRR_018">Data!$E$19</definedName>
    <definedName name="IRR_019">Data!$E$20</definedName>
    <definedName name="IRR_020">Data!$E$21</definedName>
    <definedName name="IRR_021">Data!$E$22</definedName>
    <definedName name="IRR_022">Data!$E$23</definedName>
    <definedName name="IRR_023">Data!$E$24</definedName>
    <definedName name="IRR_024">Data!$E$25</definedName>
    <definedName name="IRR_025">Data!$E$26</definedName>
    <definedName name="IRR_026">Data!$E$27</definedName>
    <definedName name="IRR_027">Data!$E$28</definedName>
    <definedName name="IRR_028">Data!$E$29</definedName>
    <definedName name="IRR_029">Data!$E$30</definedName>
    <definedName name="IRR_030">Data!$E$31</definedName>
    <definedName name="IRR_031">Data!$E$32</definedName>
    <definedName name="IRR_032">Data!$E$33</definedName>
    <definedName name="IRR_033">Data!$E$34</definedName>
    <definedName name="IRR_034">Data!$E$35</definedName>
    <definedName name="IRR_035">Data!$E$36</definedName>
    <definedName name="IRR_036">Data!$E$37</definedName>
    <definedName name="IRR_037">Data!$E$38</definedName>
    <definedName name="IRR_038">Data!$E$39</definedName>
    <definedName name="IRR_039">Data!$E$40</definedName>
    <definedName name="IRR_040">Data!$E$41</definedName>
    <definedName name="IRR_041">Data!$E$42</definedName>
    <definedName name="IRR_042">Data!$E$43</definedName>
    <definedName name="IRR_043">Data!$E$44</definedName>
    <definedName name="IRR_044">Data!$E$45</definedName>
    <definedName name="IRR_045">Data!$E$46</definedName>
    <definedName name="IRR_046">Data!$E$47</definedName>
    <definedName name="JoinNumber_Local">Data!$M$9</definedName>
    <definedName name="NetWorthRatio_Local">Data!$M$7</definedName>
    <definedName name="_xlnm.Print_Area" localSheetId="0">'A-Market Risk'!$A$1:$AB$58</definedName>
    <definedName name="_xlnm.Print_Area" localSheetId="1">'B-Earnings at Risk'!$A$1:$AB$27</definedName>
    <definedName name="_xlnm.Print_Area" localSheetId="2">'C-Stress Testing'!$A$1:$AB$22</definedName>
    <definedName name="_xlnm.Print_Area" localSheetId="10">Data!#REF!</definedName>
    <definedName name="_xlnm.Print_Area" localSheetId="3">'D-Measurement Systems'!$A$1:$AB$34</definedName>
    <definedName name="_xlnm.Print_Area" localSheetId="4">'E-Risk Management'!$A$1:$AB$46</definedName>
    <definedName name="_xlnm.Print_Area" localSheetId="5">'F-Overall IRR Rating'!$A$1:$G$18</definedName>
    <definedName name="_xlnm.Print_Area" localSheetId="6">'G-NEV Supervisory Test'!$B$1:$R$83</definedName>
    <definedName name="_xlnm.Print_Area" localSheetId="9">'J-High IRR Job Aid'!$A$2:$H$21</definedName>
    <definedName name="_xlnm.Print_Titles" localSheetId="0">'A-Market Risk'!$1:$2</definedName>
    <definedName name="_xlnm.Print_Titles" localSheetId="1">'B-Earnings at Risk'!$1:$2</definedName>
    <definedName name="_xlnm.Print_Titles" localSheetId="2">'C-Stress Testing'!$1:$2</definedName>
    <definedName name="_xlnm.Print_Titles" localSheetId="3">'D-Measurement Systems'!$1:$2</definedName>
    <definedName name="_xlnm.Print_Titles" localSheetId="4">'E-Risk Management'!$1:$2</definedName>
    <definedName name="_xlnm.Print_Titles" localSheetId="5">'F-Overall IRR Rating'!$1:$2</definedName>
    <definedName name="Region_Local">Data!$M$2</definedName>
    <definedName name="TotalAssets_Local">Data!$M$6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2" i="4" l="1"/>
  <c r="N74" i="4"/>
  <c r="M7" i="14"/>
  <c r="M4" i="14"/>
  <c r="M3" i="14"/>
  <c r="M2" i="14"/>
  <c r="N52" i="4" l="1"/>
  <c r="N27" i="4"/>
  <c r="L9" i="4"/>
  <c r="E3" i="14" l="1"/>
  <c r="E45" i="14"/>
  <c r="E36" i="14"/>
  <c r="E17" i="14"/>
  <c r="L5" i="4" l="1"/>
  <c r="L7" i="4"/>
  <c r="L6" i="4"/>
  <c r="E38" i="14" l="1"/>
  <c r="Q3" i="14"/>
  <c r="E35" i="14" l="1"/>
  <c r="E26" i="14"/>
  <c r="E31" i="14"/>
  <c r="E15" i="14"/>
  <c r="E14" i="14"/>
  <c r="E5" i="14"/>
  <c r="E23" i="14"/>
  <c r="E20" i="14"/>
  <c r="E30" i="14"/>
  <c r="E28" i="14"/>
  <c r="E6" i="14"/>
  <c r="E29" i="14"/>
  <c r="E32" i="14"/>
  <c r="E7" i="14"/>
  <c r="E11" i="14"/>
  <c r="L8" i="4" l="1"/>
  <c r="T2" i="4"/>
  <c r="L8" i="6"/>
  <c r="H16" i="4"/>
  <c r="O16" i="4" s="1"/>
  <c r="F20" i="4"/>
  <c r="F22" i="4" s="1"/>
  <c r="M16" i="4"/>
  <c r="E37" i="4"/>
  <c r="L35" i="4"/>
  <c r="H18" i="4"/>
  <c r="O18" i="4" s="1"/>
  <c r="M18" i="4"/>
  <c r="I39" i="4"/>
  <c r="J39" i="4"/>
  <c r="N39" i="4"/>
  <c r="J16" i="4"/>
  <c r="Q16" i="4" s="1"/>
  <c r="N16" i="4"/>
  <c r="I16" i="4"/>
  <c r="P16" i="4" s="1"/>
  <c r="G20" i="4"/>
  <c r="G22" i="4" s="1"/>
  <c r="N17" i="4"/>
  <c r="I17" i="4"/>
  <c r="P17" i="4" s="1"/>
  <c r="J17" i="4"/>
  <c r="Q17" i="4" s="1"/>
  <c r="H36" i="4"/>
  <c r="H19" i="4"/>
  <c r="O19" i="4" s="1"/>
  <c r="M19" i="4"/>
  <c r="L39" i="4"/>
  <c r="H17" i="4"/>
  <c r="O17" i="4" s="1"/>
  <c r="M17" i="4"/>
  <c r="I35" i="4"/>
  <c r="J35" i="4"/>
  <c r="M38" i="4"/>
  <c r="H38" i="4"/>
  <c r="E27" i="14"/>
  <c r="E9" i="14"/>
  <c r="L17" i="4"/>
  <c r="M39" i="4"/>
  <c r="H39" i="4"/>
  <c r="J34" i="4"/>
  <c r="G37" i="4"/>
  <c r="I34" i="4"/>
  <c r="L40" i="4"/>
  <c r="H34" i="4"/>
  <c r="F37" i="4"/>
  <c r="J18" i="4"/>
  <c r="Q18" i="4" s="1"/>
  <c r="N18" i="4"/>
  <c r="I18" i="4"/>
  <c r="P18" i="4" s="1"/>
  <c r="L38" i="4"/>
  <c r="L34" i="4"/>
  <c r="J40" i="4"/>
  <c r="I40" i="4"/>
  <c r="N40" i="4"/>
  <c r="N19" i="4"/>
  <c r="I19" i="4"/>
  <c r="P19" i="4" s="1"/>
  <c r="J19" i="4"/>
  <c r="Q19" i="4" s="1"/>
  <c r="L36" i="4"/>
  <c r="L16" i="4"/>
  <c r="E20" i="4"/>
  <c r="E16" i="14"/>
  <c r="L18" i="4"/>
  <c r="H35" i="4"/>
  <c r="J38" i="4"/>
  <c r="N38" i="4"/>
  <c r="I38" i="4"/>
  <c r="L19" i="4"/>
  <c r="M40" i="4"/>
  <c r="H40" i="4"/>
  <c r="J36" i="4"/>
  <c r="I36" i="4"/>
  <c r="E22" i="14"/>
  <c r="E19" i="14"/>
  <c r="E10" i="14"/>
  <c r="E8" i="14"/>
  <c r="E12" i="14"/>
  <c r="E21" i="14"/>
  <c r="E24" i="14"/>
  <c r="E33" i="14"/>
  <c r="E13" i="14"/>
  <c r="E25" i="14"/>
  <c r="E18" i="14"/>
  <c r="E34" i="14"/>
  <c r="E22" i="4" l="1"/>
  <c r="M6" i="14"/>
  <c r="Q1" i="14" s="1"/>
  <c r="L73" i="4"/>
  <c r="E37" i="14"/>
  <c r="G25" i="4"/>
  <c r="G24" i="4"/>
  <c r="F25" i="4"/>
  <c r="G23" i="4"/>
  <c r="F23" i="4"/>
  <c r="E25" i="4"/>
  <c r="E24" i="4"/>
  <c r="F24" i="4"/>
  <c r="J37" i="4"/>
  <c r="H37" i="4"/>
  <c r="E41" i="4"/>
  <c r="E71" i="4" s="1"/>
  <c r="E72" i="4" s="1"/>
  <c r="O36" i="4"/>
  <c r="Q36" i="4"/>
  <c r="M36" i="4"/>
  <c r="Q40" i="4"/>
  <c r="O40" i="4"/>
  <c r="G41" i="4"/>
  <c r="G71" i="4" s="1"/>
  <c r="P39" i="4"/>
  <c r="Q39" i="4"/>
  <c r="O39" i="4"/>
  <c r="N20" i="4"/>
  <c r="N25" i="4" s="1"/>
  <c r="G28" i="4"/>
  <c r="M34" i="4"/>
  <c r="O34" i="4" s="1"/>
  <c r="L37" i="4"/>
  <c r="F41" i="4"/>
  <c r="F47" i="4" s="1"/>
  <c r="S41" i="6" s="1"/>
  <c r="I37" i="4"/>
  <c r="I20" i="4"/>
  <c r="P20" i="4" s="1"/>
  <c r="V38" i="6" s="1"/>
  <c r="M20" i="4"/>
  <c r="M22" i="4" s="1"/>
  <c r="P40" i="4"/>
  <c r="H20" i="4"/>
  <c r="O20" i="4" s="1"/>
  <c r="U38" i="6" s="1"/>
  <c r="L20" i="4"/>
  <c r="L23" i="4" s="1"/>
  <c r="J20" i="4"/>
  <c r="Q20" i="4" s="1"/>
  <c r="O38" i="4"/>
  <c r="Q38" i="4"/>
  <c r="E23" i="4"/>
  <c r="P38" i="4"/>
  <c r="Q35" i="4"/>
  <c r="O35" i="4"/>
  <c r="M35" i="4"/>
  <c r="Q4" i="14" l="1"/>
  <c r="N24" i="4"/>
  <c r="N22" i="4"/>
  <c r="M25" i="4"/>
  <c r="L24" i="4"/>
  <c r="L22" i="4"/>
  <c r="M23" i="4"/>
  <c r="F71" i="4"/>
  <c r="L41" i="4"/>
  <c r="L71" i="4" s="1"/>
  <c r="L72" i="4" s="1"/>
  <c r="G72" i="4"/>
  <c r="G53" i="4"/>
  <c r="G69" i="4" s="1"/>
  <c r="G45" i="4"/>
  <c r="G50" i="4"/>
  <c r="G46" i="4"/>
  <c r="G49" i="4"/>
  <c r="G48" i="4"/>
  <c r="G44" i="4"/>
  <c r="N36" i="4"/>
  <c r="P36" i="4"/>
  <c r="H41" i="4"/>
  <c r="J41" i="4"/>
  <c r="E50" i="4"/>
  <c r="E44" i="4"/>
  <c r="E46" i="4"/>
  <c r="E45" i="4"/>
  <c r="E48" i="4"/>
  <c r="E49" i="4"/>
  <c r="I41" i="4"/>
  <c r="F46" i="4"/>
  <c r="F44" i="4"/>
  <c r="F45" i="4"/>
  <c r="F49" i="4"/>
  <c r="F48" i="4"/>
  <c r="F50" i="4"/>
  <c r="N28" i="4"/>
  <c r="N23" i="4"/>
  <c r="N35" i="4"/>
  <c r="P35" i="4"/>
  <c r="M24" i="4"/>
  <c r="N34" i="4"/>
  <c r="Q34" i="4" s="1"/>
  <c r="M37" i="4"/>
  <c r="O37" i="4" s="1"/>
  <c r="U41" i="6" s="1"/>
  <c r="L25" i="4"/>
  <c r="G47" i="4"/>
  <c r="E47" i="4"/>
  <c r="P34" i="4" l="1"/>
  <c r="G68" i="4"/>
  <c r="F72" i="4"/>
  <c r="F64" i="4" s="1"/>
  <c r="G74" i="4"/>
  <c r="L47" i="4"/>
  <c r="M41" i="4"/>
  <c r="M47" i="4" s="1"/>
  <c r="N37" i="4"/>
  <c r="Q37" i="4" s="1"/>
  <c r="L46" i="4"/>
  <c r="L50" i="4"/>
  <c r="L44" i="4"/>
  <c r="L48" i="4"/>
  <c r="L45" i="4"/>
  <c r="L49" i="4"/>
  <c r="O41" i="4" l="1"/>
  <c r="U45" i="6" s="1"/>
  <c r="P37" i="4"/>
  <c r="V41" i="6" s="1"/>
  <c r="F56" i="4"/>
  <c r="G64" i="4"/>
  <c r="G62" i="4"/>
  <c r="G63" i="4"/>
  <c r="G59" i="4"/>
  <c r="F57" i="4"/>
  <c r="G60" i="4"/>
  <c r="F63" i="4"/>
  <c r="F59" i="4"/>
  <c r="F62" i="4"/>
  <c r="G56" i="4"/>
  <c r="G58" i="4"/>
  <c r="G57" i="4"/>
  <c r="F58" i="4"/>
  <c r="F60" i="4"/>
  <c r="F66" i="4" s="1"/>
  <c r="M50" i="4"/>
  <c r="M48" i="4"/>
  <c r="M49" i="4"/>
  <c r="M45" i="4"/>
  <c r="M46" i="4"/>
  <c r="M71" i="4"/>
  <c r="M44" i="4"/>
  <c r="N41" i="4"/>
  <c r="D1" i="4"/>
  <c r="D1" i="8"/>
  <c r="D1" i="11"/>
  <c r="D1" i="7"/>
  <c r="D1" i="9"/>
  <c r="D1" i="6"/>
  <c r="D1" i="10"/>
  <c r="A1" i="11"/>
  <c r="A1" i="7"/>
  <c r="A1" i="6"/>
  <c r="B1" i="4"/>
  <c r="A1" i="8"/>
  <c r="A1" i="9"/>
  <c r="A1" i="10"/>
  <c r="G66" i="4" l="1"/>
  <c r="N47" i="4"/>
  <c r="Q41" i="4"/>
  <c r="P41" i="4"/>
  <c r="V45" i="6" s="1"/>
  <c r="N53" i="4"/>
  <c r="N68" i="4" s="1"/>
  <c r="N50" i="4"/>
  <c r="N48" i="4"/>
  <c r="N49" i="4"/>
  <c r="N71" i="4"/>
  <c r="Q72" i="4" s="1"/>
  <c r="AI72" i="4" s="1"/>
  <c r="N46" i="4"/>
  <c r="N45" i="4"/>
  <c r="N44" i="4"/>
  <c r="M72" i="4"/>
  <c r="M59" i="4" s="1"/>
  <c r="E2" i="14"/>
  <c r="M60" i="4" l="1"/>
  <c r="M58" i="4"/>
  <c r="M62" i="4"/>
  <c r="N59" i="4"/>
  <c r="M57" i="4"/>
  <c r="M64" i="4"/>
  <c r="M63" i="4"/>
  <c r="M56" i="4"/>
  <c r="N69" i="4"/>
  <c r="G7" i="11"/>
  <c r="E44" i="14" s="1"/>
  <c r="F7" i="11"/>
  <c r="E43" i="14" s="1"/>
  <c r="E7" i="11"/>
  <c r="E42" i="14" s="1"/>
  <c r="D7" i="11"/>
  <c r="E41" i="14" s="1"/>
  <c r="Q19" i="9"/>
  <c r="Q38" i="10"/>
  <c r="Q74" i="4" l="1"/>
  <c r="AI74" i="4" s="1"/>
  <c r="V51" i="6"/>
  <c r="M66" i="4"/>
  <c r="N64" i="4"/>
  <c r="N56" i="4"/>
  <c r="N60" i="4"/>
  <c r="N58" i="4"/>
  <c r="N62" i="4"/>
  <c r="N57" i="4"/>
  <c r="N63" i="4"/>
  <c r="N66" i="4" l="1"/>
  <c r="V37" i="6"/>
  <c r="U37" i="6"/>
  <c r="U44" i="6" l="1"/>
  <c r="V44" i="6"/>
  <c r="V43" i="6" l="1"/>
  <c r="V42" i="6"/>
  <c r="U43" i="6"/>
  <c r="U42" i="6"/>
  <c r="S36" i="6"/>
  <c r="S37" i="6"/>
  <c r="S35" i="6"/>
  <c r="U34" i="6"/>
  <c r="V35" i="6"/>
  <c r="U35" i="6"/>
  <c r="V34" i="6"/>
  <c r="V36" i="6"/>
  <c r="S42" i="6" l="1"/>
  <c r="S44" i="6"/>
  <c r="S43" i="6"/>
  <c r="S34" i="6"/>
  <c r="S38" i="6" s="1"/>
  <c r="U36" i="6"/>
  <c r="S45" i="6" l="1"/>
  <c r="V50" i="6"/>
  <c r="U50" i="6"/>
  <c r="S23" i="6" l="1"/>
  <c r="S50" i="6"/>
  <c r="S29" i="6" l="1"/>
  <c r="W29" i="6"/>
  <c r="U51" i="6"/>
  <c r="U52" i="6" s="1"/>
  <c r="R13" i="6"/>
  <c r="S13" i="6"/>
  <c r="W24" i="6"/>
  <c r="Z24" i="6"/>
  <c r="AB29" i="6"/>
  <c r="Z29" i="6"/>
  <c r="AI76" i="4"/>
  <c r="R16" i="6"/>
  <c r="W23" i="6"/>
  <c r="AB23" i="6"/>
  <c r="W28" i="6"/>
  <c r="Z28" i="6"/>
  <c r="Z23" i="6"/>
  <c r="AB24" i="6"/>
  <c r="AB28" i="6"/>
  <c r="V52" i="6"/>
  <c r="S16" i="6"/>
  <c r="S51" i="6"/>
  <c r="S52" i="6" s="1"/>
  <c r="S28" i="6"/>
  <c r="S24" i="6"/>
  <c r="S25" i="6" s="1"/>
  <c r="Q76" i="4" l="1"/>
  <c r="Q2" i="14" s="1"/>
  <c r="AB56" i="6"/>
  <c r="F90" i="14" s="1"/>
  <c r="S30" i="6"/>
  <c r="R19" i="6" l="1"/>
  <c r="L35" i="10"/>
  <c r="L23" i="10"/>
  <c r="L16" i="8"/>
  <c r="L37" i="10"/>
  <c r="L10" i="10"/>
  <c r="L27" i="10"/>
  <c r="L33" i="6"/>
  <c r="L47" i="6"/>
  <c r="L25" i="10"/>
  <c r="L10" i="7"/>
  <c r="L6" i="10"/>
  <c r="L16" i="9"/>
  <c r="L12" i="7"/>
  <c r="L17" i="7"/>
  <c r="L19" i="7"/>
  <c r="L15" i="7"/>
  <c r="L12" i="9"/>
  <c r="L18" i="9"/>
  <c r="L19" i="10"/>
  <c r="L6" i="6"/>
  <c r="L14" i="9"/>
  <c r="L10" i="6"/>
  <c r="L31" i="10"/>
  <c r="L14" i="8"/>
  <c r="L6" i="8"/>
  <c r="L33" i="10"/>
  <c r="L21" i="7"/>
  <c r="L40" i="6"/>
  <c r="L10" i="8"/>
  <c r="L6" i="9"/>
  <c r="L12" i="10"/>
  <c r="L21" i="10"/>
  <c r="L6" i="7"/>
  <c r="L29" i="10"/>
  <c r="L12" i="8"/>
  <c r="L13" i="6"/>
  <c r="L17" i="10"/>
  <c r="L23" i="6"/>
  <c r="L49" i="6"/>
  <c r="L28" i="6"/>
  <c r="L10" i="9"/>
  <c r="L14" i="10"/>
  <c r="B90" i="14"/>
  <c r="F91" i="14"/>
  <c r="B91" i="14" s="1"/>
  <c r="F92" i="14"/>
  <c r="B92" i="14" s="1"/>
  <c r="C7" i="11"/>
  <c r="E4" i="14"/>
  <c r="M5" i="14"/>
  <c r="L10" i="4"/>
  <c r="E40" i="14" l="1"/>
  <c r="E39" i="14"/>
  <c r="G1" i="11"/>
  <c r="AB1" i="9"/>
  <c r="R1" i="4"/>
  <c r="AB1" i="7"/>
  <c r="AB1" i="6"/>
  <c r="AB1" i="10"/>
  <c r="AB1" i="8"/>
  <c r="B8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Fay, Thomas K</author>
    <author>NCUA</author>
    <author>Region IV DOS</author>
  </authors>
  <commentList>
    <comment ref="C10" authorId="0" shapeId="0" xr:uid="{00000000-0006-0000-0000-000001000000}">
      <text>
        <r>
          <rPr>
            <sz val="9"/>
            <color indexed="81"/>
            <rFont val="Tahoma"/>
            <family val="2"/>
          </rPr>
          <t>Use the tab "NEV Supervisory Test" and input required YELLOW fields either from the CU IRR report or the ENT.  Use the tab "Category Matrix" if need assistance on how products should be grouped.</t>
        </r>
      </text>
    </comment>
    <comment ref="S13" authorId="0" shapeId="0" xr:uid="{00000000-0006-0000-0000-000003000000}">
      <text>
        <r>
          <rPr>
            <b/>
            <sz val="9"/>
            <color indexed="81"/>
            <rFont val="Tahoma"/>
            <family val="2"/>
          </rPr>
          <t>Results of Supervisory Test for Post Shock NEV</t>
        </r>
      </text>
    </comment>
    <comment ref="S16" authorId="0" shapeId="0" xr:uid="{00000000-0006-0000-0000-000004000000}">
      <text>
        <r>
          <rPr>
            <b/>
            <sz val="9"/>
            <color indexed="81"/>
            <rFont val="Tahoma"/>
            <family val="2"/>
          </rPr>
          <t>Results of Supervisory Results for NEV sensitivity to a shock</t>
        </r>
      </text>
    </comment>
    <comment ref="R19" authorId="1" shapeId="0" xr:uid="{00000000-0006-0000-0000-000005000000}">
      <text>
        <r>
          <rPr>
            <b/>
            <sz val="9"/>
            <color indexed="81"/>
            <rFont val="Tahoma"/>
            <family val="2"/>
          </rPr>
          <t xml:space="preserve">Results of Supervisory Results for Final Supervisory Test Level - </t>
        </r>
        <r>
          <rPr>
            <sz val="9"/>
            <color indexed="81"/>
            <rFont val="Tahoma"/>
            <family val="2"/>
          </rPr>
          <t>The Final/Overall  NEV Rating is the most unfavorable of the two ratings above for the NEV Ratio and NEV Sensitivity.</t>
        </r>
      </text>
    </comment>
    <comment ref="S25" authorId="0" shapeId="0" xr:uid="{00000000-0006-0000-0000-000006000000}">
      <text>
        <r>
          <rPr>
            <b/>
            <sz val="9"/>
            <color indexed="81"/>
            <rFont val="Tahoma"/>
            <family val="2"/>
          </rPr>
          <t xml:space="preserve">Results of Supervisory Test for change in Value from Book to Base </t>
        </r>
      </text>
    </comment>
    <comment ref="S29" authorId="0" shapeId="0" xr:uid="{00000000-0006-0000-0000-000007000000}">
      <text>
        <r>
          <rPr>
            <sz val="9"/>
            <color indexed="81"/>
            <rFont val="Tahoma"/>
            <family val="2"/>
          </rPr>
          <t>Conditional formatting consistent with Risk Levels using Supervisory Test</t>
        </r>
      </text>
    </comment>
    <comment ref="S30" authorId="0" shapeId="0" xr:uid="{00000000-0006-0000-0000-000008000000}">
      <text>
        <r>
          <rPr>
            <sz val="9"/>
            <color indexed="81"/>
            <rFont val="Tahoma"/>
            <family val="2"/>
          </rPr>
          <t>Results of Supervisory Test for change in Base vs Shocked values</t>
        </r>
      </text>
    </comment>
    <comment ref="U51" authorId="0" shapeId="0" xr:uid="{00000000-0006-0000-0000-000009000000}">
      <text>
        <r>
          <rPr>
            <sz val="9"/>
            <color indexed="81"/>
            <rFont val="Tahoma"/>
            <family val="2"/>
          </rPr>
          <t>Conditional formatting consistent with risk levels using Supervisory Test</t>
        </r>
      </text>
    </comment>
    <comment ref="V51" authorId="0" shapeId="0" xr:uid="{00000000-0006-0000-0000-00000A000000}">
      <text>
        <r>
          <rPr>
            <sz val="9"/>
            <color indexed="81"/>
            <rFont val="Tahoma"/>
            <family val="2"/>
          </rPr>
          <t>Conditional formatting consistent with risk levels from Supervisory Test</t>
        </r>
      </text>
    </comment>
    <comment ref="S52" authorId="0" shapeId="0" xr:uid="{00000000-0006-0000-0000-00000B000000}">
      <text>
        <r>
          <rPr>
            <sz val="9"/>
            <color indexed="81"/>
            <rFont val="Tahoma"/>
            <family val="2"/>
          </rPr>
          <t>Comparison of CU Base NEV vs the Supervisory Test for  Base NEV</t>
        </r>
      </text>
    </comment>
    <comment ref="U52" authorId="0" shapeId="0" xr:uid="{00000000-0006-0000-0000-00000C000000}">
      <text>
        <r>
          <rPr>
            <sz val="9"/>
            <color indexed="81"/>
            <rFont val="Tahoma"/>
            <family val="2"/>
          </rPr>
          <t>Comparison of CU Base NEV vs the Supervisory Test for  Base NEV</t>
        </r>
      </text>
    </comment>
    <comment ref="V52" authorId="0" shapeId="0" xr:uid="{00000000-0006-0000-0000-00000D000000}">
      <text>
        <r>
          <rPr>
            <sz val="9"/>
            <color indexed="81"/>
            <rFont val="Tahoma"/>
            <family val="2"/>
          </rPr>
          <t>Comparison of CU Base NEV vs the Supervisory Test for  Base NEV</t>
        </r>
      </text>
    </comment>
    <comment ref="AA56" authorId="2" shapeId="0" xr:uid="{00000000-0006-0000-0000-00000E000000}">
      <text>
        <r>
          <rPr>
            <b/>
            <sz val="9"/>
            <color indexed="81"/>
            <rFont val="Tahoma"/>
            <family val="2"/>
          </rPr>
          <t>The choices for this rating are based on the NEV Supervisory Test Results on tab G-NEV Supervisory Test.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NCUA</author>
    <author>Author</author>
    <author>Fay, Thomas K</author>
    <author>Region IV DOS</author>
  </authors>
  <commentList>
    <comment ref="E8" authorId="0" shapeId="0" xr:uid="{00000000-0006-0000-0600-000001000000}">
      <text>
        <r>
          <rPr>
            <sz val="11"/>
            <color indexed="81"/>
            <rFont val="Tahoma"/>
            <family val="2"/>
          </rPr>
          <t xml:space="preserve">
If using the "</t>
        </r>
        <r>
          <rPr>
            <b/>
            <sz val="11"/>
            <color indexed="81"/>
            <rFont val="Tahoma"/>
            <family val="2"/>
          </rPr>
          <t>Estimated NEV Too</t>
        </r>
        <r>
          <rPr>
            <sz val="11"/>
            <color indexed="81"/>
            <rFont val="Tahoma"/>
            <family val="2"/>
          </rPr>
          <t>l",  indicate "</t>
        </r>
        <r>
          <rPr>
            <b/>
            <sz val="11"/>
            <color indexed="81"/>
            <rFont val="Tahoma"/>
            <family val="2"/>
          </rPr>
          <t>ENT</t>
        </r>
        <r>
          <rPr>
            <sz val="11"/>
            <color indexed="81"/>
            <rFont val="Tahoma"/>
            <family val="2"/>
          </rPr>
          <t>" here
If name not specifically listed, choose "</t>
        </r>
        <r>
          <rPr>
            <b/>
            <sz val="11"/>
            <color indexed="81"/>
            <rFont val="Tahoma"/>
            <family val="2"/>
          </rPr>
          <t>Other</t>
        </r>
        <r>
          <rPr>
            <sz val="11"/>
            <color indexed="81"/>
            <rFont val="Tahoma"/>
            <family val="2"/>
          </rPr>
          <t>" here and input name in the cell below</t>
        </r>
      </text>
    </comment>
    <comment ref="C16" authorId="1" shapeId="0" xr:uid="{00000000-0006-0000-0600-000003000000}">
      <text>
        <r>
          <rPr>
            <sz val="9"/>
            <color indexed="81"/>
            <rFont val="Tahoma"/>
            <family val="2"/>
          </rPr>
          <t xml:space="preserve">
Includes Cash, FF and other investments with maturities up to 90 days.   If unable to differentiate investments for this category, proceed to put all investment in Investments line.
</t>
        </r>
      </text>
    </comment>
    <comment ref="E16" authorId="2" shapeId="0" xr:uid="{00000000-0006-0000-0600-000004000000}">
      <text>
        <r>
          <rPr>
            <sz val="9"/>
            <color indexed="81"/>
            <rFont val="Tahoma"/>
            <family val="2"/>
          </rPr>
          <t xml:space="preserve">
Input all data in thousands (000's)      1,250,400  is input as 1,250.4</t>
        </r>
      </text>
    </comment>
    <comment ref="C17" authorId="2" shapeId="0" xr:uid="{00000000-0006-0000-0600-000006000000}">
      <text>
        <r>
          <rPr>
            <sz val="9"/>
            <color indexed="81"/>
            <rFont val="Tahoma"/>
            <family val="2"/>
          </rPr>
          <t xml:space="preserve">
Includes all loan balances and ALL for book balance</t>
        </r>
      </text>
    </comment>
    <comment ref="C18" authorId="2" shapeId="0" xr:uid="{00000000-0006-0000-0600-000007000000}">
      <text>
        <r>
          <rPr>
            <sz val="9"/>
            <color indexed="81"/>
            <rFont val="Tahoma"/>
            <family val="2"/>
          </rPr>
          <t xml:space="preserve">
All investment balances excluding any reporting in the CCE line</t>
        </r>
      </text>
    </comment>
    <comment ref="C19" authorId="1" shapeId="0" xr:uid="{00000000-0006-0000-0600-000008000000}">
      <text>
        <r>
          <rPr>
            <sz val="9"/>
            <color indexed="81"/>
            <rFont val="Tahoma"/>
            <family val="2"/>
          </rPr>
          <t xml:space="preserve">
Includes all other not detailed above to get to total assets of CU</t>
        </r>
      </text>
    </comment>
    <comment ref="C27" authorId="2" shapeId="0" xr:uid="{00000000-0006-0000-0600-000009000000}">
      <text>
        <r>
          <rPr>
            <sz val="9"/>
            <color indexed="81"/>
            <rFont val="Tahoma"/>
            <family val="2"/>
          </rPr>
          <t xml:space="preserve">
If available from the CU ALM report, input the Shocked (+300bps)Total Asset Effective Duration.  This is an optional input and can be left blank.</t>
        </r>
      </text>
    </comment>
    <comment ref="C34" authorId="2" shapeId="0" xr:uid="{00000000-0006-0000-0600-00000A000000}">
      <text>
        <r>
          <rPr>
            <sz val="9"/>
            <color indexed="81"/>
            <rFont val="Tahoma"/>
            <family val="2"/>
          </rPr>
          <t xml:space="preserve">
·   Checking accounts (i.e., high yield checking, club checking, honors checking, advantage checking, privilege checking, etc.)
·   Non-interest bearing accounts
·   Non-interest bearing deposits (NIB deposits)
·   Demand deposits accounts (DDA)
·   Business sweep accounts
·   Business accounts (i.e., business checking)</t>
        </r>
        <r>
          <rPr>
            <b/>
            <sz val="9"/>
            <color indexed="81"/>
            <rFont val="Tahoma"/>
            <family val="2"/>
          </rPr>
          <t xml:space="preserve">
</t>
        </r>
      </text>
    </comment>
    <comment ref="E34" authorId="2" shapeId="0" xr:uid="{00000000-0006-0000-0600-00000B000000}">
      <text>
        <r>
          <rPr>
            <sz val="9"/>
            <color indexed="81"/>
            <rFont val="Tahoma"/>
            <family val="2"/>
          </rPr>
          <t xml:space="preserve">
Input all data in thousands (000's)      1,250,400  is input as 1,250.4</t>
        </r>
      </text>
    </comment>
    <comment ref="C35" authorId="2" shapeId="0" xr:uid="{00000000-0006-0000-0600-00000D000000}">
      <text>
        <r>
          <rPr>
            <sz val="9"/>
            <color indexed="81"/>
            <rFont val="Tahoma"/>
            <family val="2"/>
          </rPr>
          <t xml:space="preserve">
·   Regular shares
·   Share account
·   IRA (i.e., IRA only, IRA savings, IRA shares, IRA Roth)
·   Wealth builder account
·   Health savings accounts (HAS)
·   Saving accounts 
·   Deferred compensation
·   Custodial shares 
</t>
        </r>
      </text>
    </comment>
    <comment ref="C36" authorId="2" shapeId="0" xr:uid="{00000000-0006-0000-0600-00000E000000}">
      <text>
        <r>
          <rPr>
            <sz val="9"/>
            <color indexed="81"/>
            <rFont val="Tahoma"/>
            <family val="2"/>
          </rPr>
          <t xml:space="preserve">
·   Money market shares
·   Short durations saving accounts (i.e., club savings, summer holiday savings, etc.)
·   MMA (i.e., investment plus accounts and value plus money market)
·   Deferred compensation money market
·    Escrow accounts
</t>
        </r>
      </text>
    </comment>
    <comment ref="C38" authorId="2" shapeId="0" xr:uid="{00000000-0006-0000-0600-00000F000000}">
      <text>
        <r>
          <rPr>
            <sz val="9"/>
            <color indexed="81"/>
            <rFont val="Tahoma"/>
            <family val="2"/>
          </rPr>
          <t xml:space="preserve">
·   Share Certificates/Certificates of Deposits (i.e. 6 month, 1 year, 2 year, etc.)
·   IRA/Keogh certificates (i.e. 6 month, 1 year, 2 year, etc.)
·   Other Shares (i.e. Other Shares on Call Report
·   Non-member deposits
·   Time deposits
·   Rate builders (i.e., 60 months, other terms)
</t>
        </r>
      </text>
    </comment>
    <comment ref="C39" authorId="2" shapeId="0" xr:uid="{00000000-0006-0000-0600-000010000000}">
      <text>
        <r>
          <rPr>
            <sz val="9"/>
            <color indexed="81"/>
            <rFont val="Tahoma"/>
            <family val="2"/>
          </rPr>
          <t xml:space="preserve">
·   Borrowings
·   Notes payable
·   Advances 
·   Affiliate deposits
·   FHLB (type of advanced / borrowing)
·   Loan participations sold
</t>
        </r>
      </text>
    </comment>
    <comment ref="C40" authorId="2" shapeId="0" xr:uid="{00000000-0006-0000-0600-000011000000}">
      <text>
        <r>
          <rPr>
            <sz val="9"/>
            <color indexed="81"/>
            <rFont val="Tahoma"/>
            <family val="2"/>
          </rPr>
          <t xml:space="preserve">
·   Other liabilities
·   Interest payables
·   Non-interest bearing current liability (NIBCL)
</t>
        </r>
      </text>
    </comment>
    <comment ref="C52" authorId="2" shapeId="0" xr:uid="{00000000-0006-0000-0600-000012000000}">
      <text>
        <r>
          <rPr>
            <sz val="9"/>
            <color indexed="81"/>
            <rFont val="Tahoma"/>
            <family val="2"/>
          </rPr>
          <t xml:space="preserve">
If available, input the Total Liability Shocked (+300bps) Effective Duration.  This is an optional input and can be left blank.</t>
        </r>
      </text>
    </comment>
    <comment ref="C72" authorId="2" shapeId="0" xr:uid="{00000000-0006-0000-0600-000013000000}">
      <text>
        <r>
          <rPr>
            <sz val="9"/>
            <color indexed="81"/>
            <rFont val="Tahoma"/>
            <family val="2"/>
          </rPr>
          <t xml:space="preserve">
See the Drivers (Blue Box) for Attribution</t>
        </r>
      </text>
    </comment>
    <comment ref="E73" authorId="3" shapeId="0" xr:uid="{00000000-0006-0000-0600-000014000000}">
      <text>
        <r>
          <rPr>
            <sz val="9"/>
            <color indexed="81"/>
            <rFont val="Tahoma"/>
            <family val="2"/>
          </rPr>
          <t>Input Credit Union Net Worth Ratio as of the measurement date (not necessarily the exam date)</t>
        </r>
      </text>
    </comment>
    <comment ref="Q76" authorId="0" shapeId="0" xr:uid="{00000000-0006-0000-0600-000016000000}">
      <text>
        <r>
          <rPr>
            <sz val="9"/>
            <color indexed="81"/>
            <rFont val="Tahoma"/>
            <family val="2"/>
          </rPr>
          <t>The Overall/Final NEV  Rating is the most unfavorable of the two ratings above for the NEV Ratio and NEV Sensitivity.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Region IV DOS</author>
  </authors>
  <commentList>
    <comment ref="A1" authorId="0" shapeId="0" xr:uid="{00000000-0006-0000-0800-000001000000}">
      <text>
        <r>
          <rPr>
            <b/>
            <sz val="12"/>
            <color indexed="81"/>
            <rFont val="Tahoma"/>
            <family val="2"/>
          </rPr>
          <t xml:space="preserve">
Utilize this worksheet for whatever you need.  A place to paste stuff, a place to manually calculate, a place to support other information put into the workbook.</t>
        </r>
      </text>
    </comment>
  </commentList>
</comments>
</file>

<file path=xl/sharedStrings.xml><?xml version="1.0" encoding="utf-8"?>
<sst xmlns="http://schemas.openxmlformats.org/spreadsheetml/2006/main" count="850" uniqueCount="585">
  <si>
    <t>High</t>
  </si>
  <si>
    <t>Low</t>
  </si>
  <si>
    <t>1.) ALM Vendor Model</t>
  </si>
  <si>
    <t>CU Data</t>
  </si>
  <si>
    <t>Vendor Name</t>
  </si>
  <si>
    <t>Credit Union</t>
  </si>
  <si>
    <t>Base vs 300</t>
  </si>
  <si>
    <t>Book vs Base</t>
  </si>
  <si>
    <t>Book vs 300</t>
  </si>
  <si>
    <t xml:space="preserve">     Share Drafts </t>
  </si>
  <si>
    <t xml:space="preserve">     Reg Shares   </t>
  </si>
  <si>
    <t xml:space="preserve">     MMA             </t>
  </si>
  <si>
    <t xml:space="preserve">               Total NMS Shares</t>
  </si>
  <si>
    <t xml:space="preserve">     Borrowings  </t>
  </si>
  <si>
    <t xml:space="preserve">     Other Liabilities</t>
  </si>
  <si>
    <t xml:space="preserve">     Share Drafts of Liabs (%)</t>
  </si>
  <si>
    <t xml:space="preserve">     Reg Shares of Liabs (%)</t>
  </si>
  <si>
    <t xml:space="preserve">     MMA of Liabs (%)</t>
  </si>
  <si>
    <t xml:space="preserve">     Certificates of Liabs (%)</t>
  </si>
  <si>
    <t xml:space="preserve">     Borrowings of Liabs (%)</t>
  </si>
  <si>
    <t xml:space="preserve">     Other Liabs of Liabs (%)</t>
  </si>
  <si>
    <t>Assets</t>
  </si>
  <si>
    <t>Liabilities</t>
  </si>
  <si>
    <t>NEV Stats</t>
  </si>
  <si>
    <t>CU NEV $ (Book / Base / +300)</t>
  </si>
  <si>
    <t>CU NEV Ratio (Book / Base / +300)</t>
  </si>
  <si>
    <t xml:space="preserve">     C&amp;CE  (%)</t>
  </si>
  <si>
    <t xml:space="preserve">     Loans  (%)</t>
  </si>
  <si>
    <t xml:space="preserve">     Investments (%)</t>
  </si>
  <si>
    <t>CU Net Worth Ratio</t>
  </si>
  <si>
    <t>CU NEV IRR Sensitivity</t>
  </si>
  <si>
    <t xml:space="preserve">Liability Data </t>
  </si>
  <si>
    <t xml:space="preserve">Asset Data </t>
  </si>
  <si>
    <t>Credit Union Data</t>
  </si>
  <si>
    <t xml:space="preserve">        Total NMS Shares to Liabs (%)</t>
  </si>
  <si>
    <t>Moderate</t>
  </si>
  <si>
    <t>a)</t>
  </si>
  <si>
    <t>b)</t>
  </si>
  <si>
    <t>c)</t>
  </si>
  <si>
    <t>d)</t>
  </si>
  <si>
    <t>e)</t>
  </si>
  <si>
    <t>f)</t>
  </si>
  <si>
    <t>g)</t>
  </si>
  <si>
    <t>h)</t>
  </si>
  <si>
    <t>i)</t>
  </si>
  <si>
    <t>1.) Board and Senior Management Oversight</t>
  </si>
  <si>
    <t>2.) Risk Monitoring and Management Reporting</t>
  </si>
  <si>
    <t>Market Risk</t>
  </si>
  <si>
    <t>Measurement Systems</t>
  </si>
  <si>
    <t>Risk Management</t>
  </si>
  <si>
    <t>NEV Supervisory Test</t>
  </si>
  <si>
    <t>Is the internal control process comprehensive enough to ensure the accuracy and completeness of the data inputs and assumptions?</t>
  </si>
  <si>
    <t>Book to Base</t>
  </si>
  <si>
    <t>Base to Shock</t>
  </si>
  <si>
    <t>Asset Review</t>
  </si>
  <si>
    <t>Funding Review</t>
  </si>
  <si>
    <t xml:space="preserve">     All Other Assets  (%)</t>
  </si>
  <si>
    <t>Analysis</t>
  </si>
  <si>
    <t>4% - 7%</t>
  </si>
  <si>
    <t>&gt;7%</t>
  </si>
  <si>
    <t>Controls</t>
  </si>
  <si>
    <t>Changes</t>
  </si>
  <si>
    <t>BOD/ALCO Meetings</t>
  </si>
  <si>
    <t>-40% - -65%</t>
  </si>
  <si>
    <t>Reporting</t>
  </si>
  <si>
    <t>Qualified Staff</t>
  </si>
  <si>
    <t>Internal Controls</t>
  </si>
  <si>
    <t>NEV Test</t>
  </si>
  <si>
    <t>NMS Supervisory Premium</t>
  </si>
  <si>
    <t>Business Forecast</t>
  </si>
  <si>
    <t>j)</t>
  </si>
  <si>
    <t>Model Validation</t>
  </si>
  <si>
    <t>Policy Limits Violations</t>
  </si>
  <si>
    <t>Share Drafts</t>
  </si>
  <si>
    <t>Regular Shares</t>
  </si>
  <si>
    <t>Certificates</t>
  </si>
  <si>
    <t xml:space="preserve">Borrowings </t>
  </si>
  <si>
    <t>Other Liabilities</t>
  </si>
  <si>
    <t>CU NW %</t>
  </si>
  <si>
    <t>CCE</t>
  </si>
  <si>
    <t>Investments</t>
  </si>
  <si>
    <t>Loans</t>
  </si>
  <si>
    <t>% Changes</t>
  </si>
  <si>
    <t>Reported Effective DUR (+300)</t>
  </si>
  <si>
    <t>Other Assets</t>
  </si>
  <si>
    <t>Policy Limits</t>
  </si>
  <si>
    <t>Is the ALM model sufficient in its level of depth and capability to adequately capture the complexity and magnitude of the interest rate and liquidity risks being taken? ( i.e. Is the ALM model an appropriate fit for the credit union's  asset/liabilities product types and characteristics?)</t>
  </si>
  <si>
    <t>Model Capability</t>
  </si>
  <si>
    <t>1.) Stress Testing</t>
  </si>
  <si>
    <t>Sensitivity Testing</t>
  </si>
  <si>
    <t>Policies &amp; Procedures</t>
  </si>
  <si>
    <t>Process Validation</t>
  </si>
  <si>
    <t>Policies and Planning</t>
  </si>
  <si>
    <t>Assumption Changes</t>
  </si>
  <si>
    <t>Book Ratio</t>
  </si>
  <si>
    <t>Base Ratio</t>
  </si>
  <si>
    <t>Change</t>
  </si>
  <si>
    <t>Invest</t>
  </si>
  <si>
    <t>NMS</t>
  </si>
  <si>
    <t>Shocked Ratio</t>
  </si>
  <si>
    <t>Base NEV</t>
  </si>
  <si>
    <t>CU Results</t>
  </si>
  <si>
    <t>Difference</t>
  </si>
  <si>
    <t>NEV Change</t>
  </si>
  <si>
    <t>BSRM</t>
  </si>
  <si>
    <t>Asset Group</t>
  </si>
  <si>
    <t>Liab Group</t>
  </si>
  <si>
    <t>Borrowings</t>
  </si>
  <si>
    <t xml:space="preserve">Review Steps                                           </t>
  </si>
  <si>
    <t xml:space="preserve">     ASSETS</t>
  </si>
  <si>
    <t xml:space="preserve">      Total Assets </t>
  </si>
  <si>
    <t xml:space="preserve">    Liabilities</t>
  </si>
  <si>
    <t xml:space="preserve">     Total Liabilities </t>
  </si>
  <si>
    <t>Estimated DUR Mismatch (+300)</t>
  </si>
  <si>
    <t>Estimated DUR Gap (+300)</t>
  </si>
  <si>
    <t>Has the ALM model been validated by the credit union (i.e., mathematical integrity,  user inputs, system output  and reports, etc.) to confirm that the model  produces accurate forecasts of earnings and valuations? If so,  what documentation is available to support the validation?</t>
  </si>
  <si>
    <t>OR</t>
  </si>
  <si>
    <t>Results of Review</t>
  </si>
  <si>
    <t>Products:</t>
  </si>
  <si>
    <t>Assets Contribution to change:</t>
  </si>
  <si>
    <t>Liab Contribution to change:</t>
  </si>
  <si>
    <t>Cash</t>
  </si>
  <si>
    <t>Total Non-NMS Accounts</t>
  </si>
  <si>
    <t>Total NMS Accounts</t>
  </si>
  <si>
    <t xml:space="preserve">        Total Assets</t>
  </si>
  <si>
    <t xml:space="preserve">        Total Liabilities</t>
  </si>
  <si>
    <t xml:space="preserve">        Net Ratio Attribution</t>
  </si>
  <si>
    <t>Estimate of Effective Duration(+300)</t>
  </si>
  <si>
    <t>Estimate of Effective Duration (+300)</t>
  </si>
  <si>
    <t xml:space="preserve">NEV Ratio  Drivers </t>
  </si>
  <si>
    <t>EAR Scenarios</t>
  </si>
  <si>
    <t>Rate Scenarios</t>
  </si>
  <si>
    <t>Who has the primary responsibility for IRR policies and does senior management or ALCO ensure that all policies and procedures are being monitored and are sufficient to identify risks?</t>
  </si>
  <si>
    <t>What triggers does management use to identify when IRR exposure is approaching or exceeding limits?
What strategies and tools (e.g. balance sheet changes, derivatives, sales) are considered in managing IRR exposure within policy limits?</t>
  </si>
  <si>
    <t>IRR Triggers &amp; Tools</t>
  </si>
  <si>
    <t>Non-NMS</t>
  </si>
  <si>
    <t xml:space="preserve"> % of Assets</t>
  </si>
  <si>
    <t xml:space="preserve"> % of Liabs</t>
  </si>
  <si>
    <t>Other</t>
  </si>
  <si>
    <t>Credit Union IRR Report</t>
  </si>
  <si>
    <t>Estimated NEV Tool (ENT)</t>
  </si>
  <si>
    <t>Stress Testing</t>
  </si>
  <si>
    <t>IRR Data Source:</t>
  </si>
  <si>
    <t>MR Score</t>
  </si>
  <si>
    <t>Interest Rate Risk Indicators</t>
  </si>
  <si>
    <t>EAR and Other IRR</t>
  </si>
  <si>
    <t>EAR Score</t>
  </si>
  <si>
    <t>RM Score</t>
  </si>
  <si>
    <t>ST Score</t>
  </si>
  <si>
    <t>MS Score</t>
  </si>
  <si>
    <t>Section</t>
  </si>
  <si>
    <t>Score</t>
  </si>
  <si>
    <t>F. Overall IRR Rating</t>
  </si>
  <si>
    <t>Total</t>
  </si>
  <si>
    <t>Data Source:</t>
  </si>
  <si>
    <t>Name</t>
  </si>
  <si>
    <t>Value</t>
  </si>
  <si>
    <t>IRR_001</t>
  </si>
  <si>
    <t>IRR_002</t>
  </si>
  <si>
    <t>IRR_003</t>
  </si>
  <si>
    <t>IRR_004</t>
  </si>
  <si>
    <t>IRR_005</t>
  </si>
  <si>
    <t>IRR_006</t>
  </si>
  <si>
    <t>IRR_007</t>
  </si>
  <si>
    <t>IRR_008</t>
  </si>
  <si>
    <t>IRR_009</t>
  </si>
  <si>
    <t>IRR_010</t>
  </si>
  <si>
    <t>IRR_011</t>
  </si>
  <si>
    <t>IRR_012</t>
  </si>
  <si>
    <t>IRR_013</t>
  </si>
  <si>
    <t>IRR_014</t>
  </si>
  <si>
    <t>IRR_015</t>
  </si>
  <si>
    <t>IRR_016</t>
  </si>
  <si>
    <t>IRR_017</t>
  </si>
  <si>
    <t>IRR_018</t>
  </si>
  <si>
    <t>IRR_019</t>
  </si>
  <si>
    <t>IRR_020</t>
  </si>
  <si>
    <t>IRR_021</t>
  </si>
  <si>
    <t>IRR_022</t>
  </si>
  <si>
    <t>IRR_023</t>
  </si>
  <si>
    <t>IRR_024</t>
  </si>
  <si>
    <t>IRR_025</t>
  </si>
  <si>
    <t>IRR_026</t>
  </si>
  <si>
    <t>IRR_027</t>
  </si>
  <si>
    <t>IRR_028</t>
  </si>
  <si>
    <t>IRR_029</t>
  </si>
  <si>
    <t>IRR_030</t>
  </si>
  <si>
    <t>IRR_031</t>
  </si>
  <si>
    <t>IRR_032</t>
  </si>
  <si>
    <t>IRR_033</t>
  </si>
  <si>
    <t>IRR_034</t>
  </si>
  <si>
    <t>IRR_035</t>
  </si>
  <si>
    <t>IRR_036</t>
  </si>
  <si>
    <t>IRR_037</t>
  </si>
  <si>
    <t>IRR_038</t>
  </si>
  <si>
    <t>IRR_039</t>
  </si>
  <si>
    <t>IRR_040</t>
  </si>
  <si>
    <t>IRR_041</t>
  </si>
  <si>
    <t>IRR_042</t>
  </si>
  <si>
    <t>IRR_043</t>
  </si>
  <si>
    <t>Base ∆</t>
  </si>
  <si>
    <t>Shock ∆</t>
  </si>
  <si>
    <t>Field Name</t>
  </si>
  <si>
    <t>Field Location</t>
  </si>
  <si>
    <t>Field Description</t>
  </si>
  <si>
    <t>"G" NEV Supervisory Test tab</t>
  </si>
  <si>
    <t>The name of the service provider who supports/owns the model that produces the ALM/IRR Data for the Data Template</t>
  </si>
  <si>
    <t>Measurement Date</t>
  </si>
  <si>
    <t>The effective date of the report run.</t>
  </si>
  <si>
    <t>CCE Book Value</t>
  </si>
  <si>
    <t>The sum of accounts that qualify as Cash and Cash Equivalents (see DataMap) from the CUs general ledger as of the effective date of the report.</t>
  </si>
  <si>
    <t>Loans Book Value</t>
  </si>
  <si>
    <t>The sum of accounts that qualify as Loans (see DataMap) from the CUs general ledger as of the effective date of the report.</t>
  </si>
  <si>
    <t>Investments book value</t>
  </si>
  <si>
    <t>The sum of accounts that qualify as Investments (see DataMap) from the CUs general ledger as of the effective date of the report.</t>
  </si>
  <si>
    <t>All Other Assets book value</t>
  </si>
  <si>
    <t>The sum of accounts that qualify as Other Assets(see DataMap) from the CUs general ledger as of the effective date of the report.</t>
  </si>
  <si>
    <t>CCE Base Value</t>
  </si>
  <si>
    <t>The sum of accounts that qualify as Cash and Cash Equivalents(see DataMap) sourced from the CU ALM report that represent the current (effective report date) value as of the effective date of the report.</t>
  </si>
  <si>
    <t>Loans Base Value</t>
  </si>
  <si>
    <t>The sum of accounts that qualify as Loans (see DataMap) sourced from the CU ALM report that represent the current (effective report date) value as of the effective date of the report.</t>
  </si>
  <si>
    <t>Investments Base Value</t>
  </si>
  <si>
    <t>The sum of accounts that qualify as Investments (see DataMap) sourced from the CU ALM report that represent the current (effective report date) value as of the effective date of the report.</t>
  </si>
  <si>
    <t>Other Assets Base Value</t>
  </si>
  <si>
    <t>The sum of accounts that qualify as Other Assets (see DataMap) sourced from the CU ALM report that represent the current (effective report date) value as of the effective date of the report.</t>
  </si>
  <si>
    <t>CCE Shock Value</t>
  </si>
  <si>
    <t>The sum of accounts that qualify as Cash and Cash Equivalents (see DataMap) sourced from the CU ALM report that represent the shocked (effective report date) value as of the effective date of the report.</t>
  </si>
  <si>
    <t>Loans Shock Value</t>
  </si>
  <si>
    <t>The sum of accounts that qualify as Loans (see DataMap) sourced from the CU ALM report that represent the shocked (effective report date) value as of the effective date of the report.</t>
  </si>
  <si>
    <t>Investments Shock Value</t>
  </si>
  <si>
    <t>The sum of accounts that qualify as Investments (see DataMap) sourced from the CU ALM report that represent the shocked (effective report date) value as of the effective date of the report.</t>
  </si>
  <si>
    <t>Other Assets Shock Value</t>
  </si>
  <si>
    <t>The sum of accounts that qualify as Other Assets (see DataMap) sourced from the CU ALM report that represent the shocked (effective report date) value as of the effective date of the report.</t>
  </si>
  <si>
    <t>Shocked Effective Duration</t>
  </si>
  <si>
    <t>The Effective Duration from the CU ALM report for Total Assets in the shocked scenario.</t>
  </si>
  <si>
    <t>Share Drafts Book Value</t>
  </si>
  <si>
    <t>The sum of accounts that qualify as Share Drafts (see DataMap) from the CUs general ledger as of the effective date of the report.</t>
  </si>
  <si>
    <t>Regular Shares book value</t>
  </si>
  <si>
    <t>The sum of accounts that qualify as Regular Shares (see DataMap) from the CUs general ledger as of the effective date of the report.</t>
  </si>
  <si>
    <t>Money Markets book value</t>
  </si>
  <si>
    <t>The sum of accounts that qualify as Money Market Accounts (see DataMap) from the CUs general ledger as of the effective date of the report.</t>
  </si>
  <si>
    <t>Certificates book value</t>
  </si>
  <si>
    <t>The sum of accounts that qualify as Certificates (see DataMap) from the CUs general ledger as of the effective date of the report.</t>
  </si>
  <si>
    <t>Borrowings book value</t>
  </si>
  <si>
    <t>The sum of accounts that qualify as Borrowings(see DataMap) from the CUs general ledger as of the effective date of the report.</t>
  </si>
  <si>
    <t>Other Liabilities book value</t>
  </si>
  <si>
    <t>The sum of accounts that qualify as Other Liabilities (see DataMap) from the CUs general ledger as of the effective date of the report.</t>
  </si>
  <si>
    <t>Share Drafts Base Value</t>
  </si>
  <si>
    <t>The sum of accounts that qualify as Share Drafts(see DataMap) sourced from the CU ALM report that represent the current (effective report date) value as of the effective date of the report.</t>
  </si>
  <si>
    <t>Regular Shares Base value</t>
  </si>
  <si>
    <t>The sum of accounts that qualify as Regular Shares (see DataMap) sourced from the CU ALM report that represent the current (effective report date) value as of the effective date of the report.</t>
  </si>
  <si>
    <t>Money Markets Base value</t>
  </si>
  <si>
    <t>The sum of accounts that qualify as Money Market Accounts (see DataMap) sourced from the CU ALM report that represent the current (effective report date) value as of the effective date of the report.</t>
  </si>
  <si>
    <t>Certificates Base value</t>
  </si>
  <si>
    <t>The sum of accounts that qualify as Certificates (see DataMap) sourced from the CU ALM report that represent the current (effective report date) value as of the effective date of the report.</t>
  </si>
  <si>
    <t>Borrowings Base value</t>
  </si>
  <si>
    <t>The sum of accounts that qualify as Borrowings (see DataMap) sourced from the CU ALM report that represent the current (effective report date) value as of the effective date of the report.</t>
  </si>
  <si>
    <t>Other Liabilities Base value</t>
  </si>
  <si>
    <t>The sum of accounts that qualify as Other Liabilities(see DataMap) sourced from the CU ALM report that represent the current (effective report date) value as of the effective date of the report.</t>
  </si>
  <si>
    <t>The sum of accounts that qualify as Share Drafts (see DataMap) sourced from the CU ALM report that represent the shocked (effective report date) value as of the effective date of the report.</t>
  </si>
  <si>
    <t>Regular Shares Shock value</t>
  </si>
  <si>
    <t>The sum of accounts that qualify as Regular Shares (see DataMap) sourced from the CU ALM report that represent the shocked (effective report date) value as of the effective date of the report.</t>
  </si>
  <si>
    <t>Money Markets Shock value</t>
  </si>
  <si>
    <t>The sum of accounts that qualify as Money Market Accounts (see DataMap) sourced from the CU ALM report that represent the shocked (effective report date) value as of the effective date of the report.</t>
  </si>
  <si>
    <t>Certificates Shock value</t>
  </si>
  <si>
    <t>The sum of accounts that qualify as Certificates (see DataMap) sourced from the CU ALM report that represent the shocked (effective report date) value as of the effective date of the report.</t>
  </si>
  <si>
    <t>Borrowings Shock value</t>
  </si>
  <si>
    <t>The sum of accounts that qualify as Borrowings (see DataMap) sourced from the CU ALM report that represent the shocked (effective report date) value as of the effective date of the report.</t>
  </si>
  <si>
    <t>Other Liabilities Shock value</t>
  </si>
  <si>
    <t>The sum of accounts that qualify as Other Liabilities (see DataMap) sourced from the CU ALM report that represent the shocked (effective report date) value as of the effective date of the report.</t>
  </si>
  <si>
    <t>The Effective Duration from the CU ALM report for Total Liabilities in the shocked scenario.</t>
  </si>
  <si>
    <t>Net Worth Ratio</t>
  </si>
  <si>
    <t>The CU's regulatory Net Worth Ratio as of the measurement date of the report</t>
  </si>
  <si>
    <t>IRR Data Source</t>
  </si>
  <si>
    <t>"A" MR tab</t>
  </si>
  <si>
    <t>Source of Supervisory Test Data</t>
  </si>
  <si>
    <t>Market Risk Score</t>
  </si>
  <si>
    <t>"F" Overall Rating Tab</t>
  </si>
  <si>
    <t>The score assigned to the "A" MR tab assessment</t>
  </si>
  <si>
    <t>Earnings at Risk Score</t>
  </si>
  <si>
    <t>The score assigned to the "B" EAR tab assessment</t>
  </si>
  <si>
    <t>Stress Testing Score</t>
  </si>
  <si>
    <t>The score assigned to the "C" ST tab assessment</t>
  </si>
  <si>
    <t>Measurement Systems Score</t>
  </si>
  <si>
    <t>The score assigned to the "D" MS tab assessment</t>
  </si>
  <si>
    <t>Risk Management Score</t>
  </si>
  <si>
    <t>The score assigned to the "E" RM tab assessment</t>
  </si>
  <si>
    <t>Overall Rating</t>
  </si>
  <si>
    <t xml:space="preserve">The IRR Overall Rating </t>
  </si>
  <si>
    <t>- Cash</t>
  </si>
  <si>
    <t>- Fed Funds Sold</t>
  </si>
  <si>
    <t>- All Investments excluding what is reported in CCE</t>
  </si>
  <si>
    <t>- All Other assets not recorded in prior categories to equal Total Assets</t>
  </si>
  <si>
    <t>- Record the CU =+300 total asset Effective Duration</t>
  </si>
  <si>
    <t>·  Escrow accounts</t>
  </si>
  <si>
    <t>- Record the CU =+300 total Liability Effective Duration</t>
  </si>
  <si>
    <t>- Checking accounts (i.e., high yield checking, club checking, honors checking, advantage checking, privilege checking, etc.)</t>
  </si>
  <si>
    <t>- Non-interest bearing accounts</t>
  </si>
  <si>
    <t>- Non-interest bearing deposits (NIB deposits)</t>
  </si>
  <si>
    <t>- Demand deposits accounts (DDA)</t>
  </si>
  <si>
    <t>- Business sweep accounts</t>
  </si>
  <si>
    <t>- Business accounts (i.e., business checking)</t>
  </si>
  <si>
    <t>- Regular shares</t>
  </si>
  <si>
    <t>- Share account</t>
  </si>
  <si>
    <t>- Wealth builder account</t>
  </si>
  <si>
    <t>- Health savings accounts (HAS)</t>
  </si>
  <si>
    <t xml:space="preserve">- Saving accounts </t>
  </si>
  <si>
    <t>- Short durations saving accounts (i.e., club savings, summer holiday savings, etc.)</t>
  </si>
  <si>
    <t>- Deferred compensation</t>
  </si>
  <si>
    <t xml:space="preserve">- Custodial shares </t>
  </si>
  <si>
    <t>- Money market shares</t>
  </si>
  <si>
    <t>- MMA (i.e., investment plus accounts and value plus money market)</t>
  </si>
  <si>
    <t>- Deferred compensation money market</t>
  </si>
  <si>
    <t>- Certificate of deposits (CDs – 6 month, 1 year, 2 year, etc.)</t>
  </si>
  <si>
    <t>- Time deposits</t>
  </si>
  <si>
    <t>- Non-member deposits</t>
  </si>
  <si>
    <t>- Rate builders (i.e., 60 months, other terms)</t>
  </si>
  <si>
    <t>- IRA certificates (i.e., 6 month, 1 year, 2 year, etc.)</t>
  </si>
  <si>
    <t>- Borrowings</t>
  </si>
  <si>
    <t>- Notes payable</t>
  </si>
  <si>
    <t xml:space="preserve">- Advances </t>
  </si>
  <si>
    <t>- Affiliate deposits</t>
  </si>
  <si>
    <t>- FHLB (type of advanced / borrowing)</t>
  </si>
  <si>
    <t>- Loan participations sold</t>
  </si>
  <si>
    <t>- Other liabilities</t>
  </si>
  <si>
    <t>- Interest payables</t>
  </si>
  <si>
    <t>- Non-interest bearing current liability (NIBCL)</t>
  </si>
  <si>
    <t>Field Type</t>
  </si>
  <si>
    <t>General - Text</t>
  </si>
  <si>
    <t>Percentage - 2 Decimal Places</t>
  </si>
  <si>
    <t>Date</t>
  </si>
  <si>
    <t>Number - 1 Decimal Place</t>
  </si>
  <si>
    <t>Number - 2 Decimal Places</t>
  </si>
  <si>
    <t>- Gain(Loss) associated with Derivatives if hedging Assets  (fair Value hedge)</t>
  </si>
  <si>
    <t xml:space="preserve">Loans </t>
  </si>
  <si>
    <t xml:space="preserve">Investments </t>
  </si>
  <si>
    <t>All Other Assets</t>
  </si>
  <si>
    <t>From Exam Workbook</t>
  </si>
  <si>
    <t>Charter</t>
  </si>
  <si>
    <t>Region</t>
  </si>
  <si>
    <t>Effective Date</t>
  </si>
  <si>
    <t>Post-Shock +300bps</t>
  </si>
  <si>
    <t>NEV Ratio Measure</t>
  </si>
  <si>
    <t>Risk Level</t>
  </si>
  <si>
    <t>Mod</t>
  </si>
  <si>
    <t>Baseline Test</t>
  </si>
  <si>
    <t>Total Assets</t>
  </si>
  <si>
    <t>ENT Cash Base</t>
  </si>
  <si>
    <t>ENT Cash Book</t>
  </si>
  <si>
    <t>ENT Cash Up 300</t>
  </si>
  <si>
    <t>ENT Inv Book</t>
  </si>
  <si>
    <t>ENT Inv Base</t>
  </si>
  <si>
    <t>ENT Inv Up 300</t>
  </si>
  <si>
    <t>ENT Loan Book</t>
  </si>
  <si>
    <t>ENT Loan Base</t>
  </si>
  <si>
    <t>ENT Loan Up 300</t>
  </si>
  <si>
    <t>ENT OtherAssets Book</t>
  </si>
  <si>
    <t>ENT OtherAssets Base</t>
  </si>
  <si>
    <t>ENT OtherAssets Up 300</t>
  </si>
  <si>
    <t>ENT Borr Book</t>
  </si>
  <si>
    <t>ENT Borr Base</t>
  </si>
  <si>
    <t>ENT Borr Up 300</t>
  </si>
  <si>
    <t>ENT OtherLiab Book</t>
  </si>
  <si>
    <t>ENT OtherLiab Base</t>
  </si>
  <si>
    <t>ENT OtherLiab Up 300</t>
  </si>
  <si>
    <t>ENT RegShare Book</t>
  </si>
  <si>
    <t>ENT RegShare Base</t>
  </si>
  <si>
    <t>ENT RegShare Up 300</t>
  </si>
  <si>
    <t>ENT ShareDraft Book</t>
  </si>
  <si>
    <t>ENT ShareDraft Base</t>
  </si>
  <si>
    <t>ENT ShareDraft Up 300</t>
  </si>
  <si>
    <t>ENT MM Book</t>
  </si>
  <si>
    <t>ENT MM Base</t>
  </si>
  <si>
    <t>ENT MM Up 300</t>
  </si>
  <si>
    <t>Test for Input</t>
  </si>
  <si>
    <t xml:space="preserve"> </t>
  </si>
  <si>
    <t>B. Earnings at Risk (EAR) and Other IRR Measurements</t>
  </si>
  <si>
    <t>NEV +300bps Sensi-</t>
  </si>
  <si>
    <t>NEV Sensitivity</t>
  </si>
  <si>
    <t>Final Supervisory Test Level</t>
  </si>
  <si>
    <t>MMA (Money Market Accounts)</t>
  </si>
  <si>
    <t>- Credit Union Net Worth Ratio as of Report Date</t>
  </si>
  <si>
    <t>Cash &amp; Cash Equivalents (C&amp;CE)</t>
  </si>
  <si>
    <t>Total Asset Eff Duration (+300) (DUR)</t>
  </si>
  <si>
    <t>Total Liab Eff Duration (+300) (DUR)</t>
  </si>
  <si>
    <t>Shock NEV</t>
  </si>
  <si>
    <t>Assump-tions and inputs</t>
  </si>
  <si>
    <t>Credit Union Name</t>
  </si>
  <si>
    <t>Credit Union Charter Number</t>
  </si>
  <si>
    <t>Share Drafts Shock Value</t>
  </si>
  <si>
    <t>ENT Certs Book</t>
  </si>
  <si>
    <t>ENT Certs Base</t>
  </si>
  <si>
    <t>ENT Certs Up 300</t>
  </si>
  <si>
    <r>
      <t xml:space="preserve">Measurement Date  </t>
    </r>
    <r>
      <rPr>
        <b/>
        <sz val="11"/>
        <color rgb="FF0000FF"/>
        <rFont val="Times New Roman"/>
        <family val="1"/>
      </rPr>
      <t>(Use Drop Down)</t>
    </r>
  </si>
  <si>
    <r>
      <t xml:space="preserve">     Certificates </t>
    </r>
    <r>
      <rPr>
        <b/>
        <sz val="11"/>
        <color rgb="FF0000FF"/>
        <rFont val="Times New Roman"/>
        <family val="1"/>
      </rPr>
      <t>(See Comment)</t>
    </r>
  </si>
  <si>
    <t>*Detailed products were grouped on the basis of similar IRR sensitivities</t>
  </si>
  <si>
    <t>A. Market Risk (MR)</t>
  </si>
  <si>
    <t>C. Stress Testing (ST)</t>
  </si>
  <si>
    <t>D. Measurement Systems (MS)</t>
  </si>
  <si>
    <t>E. Risk Management (RM)</t>
  </si>
  <si>
    <r>
      <t xml:space="preserve">Base       
</t>
    </r>
    <r>
      <rPr>
        <i/>
        <sz val="8"/>
        <rFont val="Times New Roman"/>
        <family val="1"/>
      </rPr>
      <t>($ in thousands)</t>
    </r>
  </si>
  <si>
    <r>
      <t xml:space="preserve">Book       
</t>
    </r>
    <r>
      <rPr>
        <i/>
        <sz val="8"/>
        <rFont val="Times New Roman"/>
        <family val="1"/>
      </rPr>
      <t>($ in thousands)</t>
    </r>
  </si>
  <si>
    <r>
      <t xml:space="preserve">Up 300    
</t>
    </r>
    <r>
      <rPr>
        <i/>
        <sz val="8"/>
        <rFont val="Times New Roman"/>
        <family val="1"/>
      </rPr>
      <t>($ in thousands)</t>
    </r>
  </si>
  <si>
    <t>Asset Input</t>
  </si>
  <si>
    <t>IRR Data Source Test</t>
  </si>
  <si>
    <t>Sendero</t>
  </si>
  <si>
    <t>Brick &amp; Associates</t>
  </si>
  <si>
    <t>ENT</t>
  </si>
  <si>
    <t>Asset and Liability Category Matrix*</t>
  </si>
  <si>
    <t>(If Other - Input Name)</t>
  </si>
  <si>
    <t>IRR_044</t>
  </si>
  <si>
    <t>Other Vendor Name</t>
  </si>
  <si>
    <t>The name of the service provider who supports/owns the model that produces the ALM/IRR Data for the Data Template - If Other is Selected</t>
  </si>
  <si>
    <t>ALMFirst</t>
  </si>
  <si>
    <t>Baker Group</t>
  </si>
  <si>
    <t>Balance Sheet Solutions</t>
  </si>
  <si>
    <t>BSMS/First Empire</t>
  </si>
  <si>
    <t>Catalyst (ALPS Model)</t>
  </si>
  <si>
    <t>Catalyst (Bancware)</t>
  </si>
  <si>
    <t>C. Myers</t>
  </si>
  <si>
    <t>CNBS</t>
  </si>
  <si>
    <t>Darling Consulting</t>
  </si>
  <si>
    <t>FARIN</t>
  </si>
  <si>
    <t>FIMAC</t>
  </si>
  <si>
    <t>FISERV (Asset Liability Manager)</t>
  </si>
  <si>
    <t>FISERV (Vantage)</t>
  </si>
  <si>
    <t>FTN</t>
  </si>
  <si>
    <t>McQueen</t>
  </si>
  <si>
    <t>ProfitStar</t>
  </si>
  <si>
    <t>QRM</t>
  </si>
  <si>
    <t>Sterne Agee</t>
  </si>
  <si>
    <t>Vining Sparks</t>
  </si>
  <si>
    <t>ZM Desk</t>
  </si>
  <si>
    <t>Contact Type</t>
  </si>
  <si>
    <t>Join Number</t>
  </si>
  <si>
    <t>IRR_045</t>
  </si>
  <si>
    <t>IRR_046</t>
  </si>
  <si>
    <t>Name of CM Specialist</t>
  </si>
  <si>
    <t>Final Rating Being Overridden by a Specialist - Yes or No</t>
  </si>
  <si>
    <t>Name of CM Specialist Overriding the Final Rating</t>
  </si>
  <si>
    <t>Overall Rating Override</t>
  </si>
  <si>
    <t>Market Risk Ratings:</t>
  </si>
  <si>
    <t>All Risk Areas Except MR:</t>
  </si>
  <si>
    <t>Overall Risk Ratings:</t>
  </si>
  <si>
    <t>Measurement Date:</t>
  </si>
  <si>
    <t>Vendor Names:</t>
  </si>
  <si>
    <t>Not sure its used:</t>
  </si>
  <si>
    <t>ENT Test</t>
  </si>
  <si>
    <t xml:space="preserve">Does management evaluate stress tests that fall outside of policy limits? How relevant are these stress tests to the credit union and, what has management done to address stress tests that fall outside of limit? Are they discussed and reported to the board and/or ALCO?   </t>
  </si>
  <si>
    <t xml:space="preserve">What are the credit union's procedures for assessing inputs and outputs for accuracy and relevancy?  If the credit union relies on a model validation to complete this task, under what instances will the credit union verify accuracy and relevancy when periodic changes in the assumptions are made?  What are the assumptions in the credit union's written Assumption Summary? </t>
  </si>
  <si>
    <t>- If investments with original maturity of 90 days or less are reported, otherwise report in Investments</t>
  </si>
  <si>
    <t>- IRA (i.e., IRA only, IRA savings, IRA shares, IRA Roth)</t>
  </si>
  <si>
    <t>Exam Scope Level</t>
  </si>
  <si>
    <t>Data in USD Thousands for Asset/Liab</t>
  </si>
  <si>
    <t>Account Aggregation and Data Completeness</t>
  </si>
  <si>
    <t>1.) Section IRR Scores</t>
  </si>
  <si>
    <t>Base Simulation Results</t>
  </si>
  <si>
    <t>Shocked Simulation Results</t>
  </si>
  <si>
    <t>2.) Earnings at Risk Verification</t>
  </si>
  <si>
    <t>1.) Earnings at Risk Results</t>
  </si>
  <si>
    <t>EAR Results Assets</t>
  </si>
  <si>
    <t xml:space="preserve">EAR Results Liabilities </t>
  </si>
  <si>
    <t>Final NEV Supervisory Test Risk Level</t>
  </si>
  <si>
    <t>The final NEV Supervisory Test Risk level is the most unfavorable risk level from the two NEV measurements in Market Risk 1b and 1c above.  Sourced from NEV Supervisory Test tab "G".</t>
  </si>
  <si>
    <r>
      <t xml:space="preserve">Attribute the variance from base values  to the  shocked NEV without consideration to the underlying assumptions and pricing methodologies.   Identify the account groups that are contributing to the premium or discount using the CU IRR Report.
</t>
    </r>
    <r>
      <rPr>
        <i/>
        <sz val="11"/>
        <rFont val="Times New Roman"/>
        <family val="1"/>
      </rPr>
      <t>(e.g. if Loans are the primary group contributing to the change, what sub-account(s) of loans are the largest contributor(s)).</t>
    </r>
  </si>
  <si>
    <t>How do the Shocked results compare to Policy limits?  Compare the earnings simulation NII/NIM levels of base case to the shocked scenarios and review the results to determine if reasonable and supportable.</t>
  </si>
  <si>
    <t>How do the Base Case results compare to the credit union’s actual performance?  How do the projected interest income levels and earnings metrics (NII, NIM) compare to results historically achieved by the credit union?
If management uses other means to measure the earnings risk exposure, explain the credit union’s approach and how the results compare to the results historically achieved by the credit union.</t>
  </si>
  <si>
    <t>• Balance sheet valuations and interest rate sensitivities indicate there is a minimal (low) IRR exposure.
• The level of net worth provides substantial support for the degree of IRR exposure taken by the CU.
• Accounts are well stratified and appropriate settings to support valuations for IRR reporting.</t>
  </si>
  <si>
    <t>• Balance sheet valuations and interest rate sensitivities indicate there is a moderate IRR exposure.
• The level of net worth provides adequate support for the degree of IRR exposure taken by the CU.
• Accounts are adequately stratified with material accounts detailed using appropriate settings to support valuations and sensitivities for IRR reporting.</t>
  </si>
  <si>
    <t>• Measurements and scenarios supporting the income simulations result in a moderate exposure to earnings volatility.
• Methodologies and assumptions require some enhancements, but still provide reasonable reliability as a supportable risk measure.</t>
  </si>
  <si>
    <t>• Measurements and scenarios supporting the income simulations result in a minimal exposure to earnings volatility.
• Methodologies and assumptions are appropriate and supportable.</t>
  </si>
  <si>
    <t>• The credit union produces a wide range of alternative interest rate scenarios consistent with the size and complexity of the CU portfolios.
• Sensitivity analysis is an integral component of IRR management. Management has a strong understanding of the key drivers of risk in their balance sheet.  They are fully aware of how results compare to policy limits and they utilize test results to guide management decisions.</t>
  </si>
  <si>
    <t>• The credit union produces an alternative interest rate scenarios consistent with the size and complexity of the CU portfolios.
• Management uses sensitivity analysis to quantify modeling risk and they have a basic understanding of key risks.  Policy limits are taken into consideration and information is reviewed on a regular basis.</t>
  </si>
  <si>
    <t>• Stress testing analysis is not sufficiently dynamic to capture plausible events and risk outcomes adequately.
• Management does not have a good understanding of stress-testing discipline or key drivers of risk.  They have a weak understanding of how the underlying assumptions affect results or how the analysis relates to policy limits and are not using test results to guide risk decisions.</t>
  </si>
  <si>
    <t>• Measurement systems support the accounts, methods and assumptions under defined and reasonable rate scenarios.
• Management completes an independent model validation periodically to assess data integrity and the reasonableness of assumptions. The mechanics and mathematics of the measurement model were tested.</t>
  </si>
  <si>
    <t>• Measurement systems adequately support the accounts, methods and assumptions under defined and reasonable rate scenarios.
• Management has reasonable oversight practices and adequate processes to confirm the integrity of modeling analysis. Validation practices could include constructing an identical model to test assumptions and outcomes.</t>
  </si>
  <si>
    <t>• Measurement systems do not support the accounts, methods and assumptions under defined and reasonable rate scenarios.
• The depth and extent of model validation processes is not commensurate with the materiality and complexity of risk exposure.</t>
  </si>
  <si>
    <t>• Management effectively understands and is regularly informed about the level and trends of their IRR exposure.
• Comprehensive IRR management governance of policies and procedures are in place. Policies specify IRR tolerances in the context of plausible stressed market rate scenario and other performance metrics.
• There is complete separation from those who measure risk and those who make risk-taking decisions. Internal audit regularly reviews the IRR process.
• Management clearly defines income simulation and NEV risk limits under an appropriate range of plausible stressed market rate scenarios.
• Effective reporting of IRR exists. Comprehensive systems and standards for measuring IRR, valuing positions, and assessing performance are in place.  Accurate, complete, and reliable. The board receives reports on the credit union's IRR profile on a regular basis. The frequency and detail of reporting is commensurate with the size and complexity of the balance sheet.
• Management anticipates and responds to market conditions effectively.
• Knowledge of interest rate risk is well understood at appropriate levels of the credit union and risk information is proactively used in the decision making process and clearly documented on a continual basis.</t>
  </si>
  <si>
    <t>• Management reasonably understands implications of the IRR strategies they pursue, including their potential impact on IRR exposure.
• Policies and procedures are adequate to control all material components of IRR. Policies ensure the IRR implications of significant new strategies, products and businesses are integrated into IRR management process.
• There is reasonable separation from those who measure risk and those who make risk-taking decisions. Management has implemented appropriate oversight practices where enhanced separation of duties is not possible.
• Risk Limits are adequate to control the risk to earnings and NEV under defined stressed market rate scenarios.
• Adequate reporting of IRR exists. Material components of IRR are measured and results are reported.  Reports are generally accurate, complete and reliable. The reports to the board are timely, and concisely summarize IRR measurement results.
• Management adequately responds to changing market conditions.
• Knowledge of interest rate exists at appropriate levels of the credit union.  Risk information is reviewed on a regular basis by senior management and discussions are documented.</t>
  </si>
  <si>
    <t>Region 8</t>
  </si>
  <si>
    <t>CU IRR Report</t>
  </si>
  <si>
    <t>NEV Sup Test Results</t>
  </si>
  <si>
    <t>Complete the Supervisory Test and indicate source (See Tab for "G" NEV Supervisory Test).</t>
  </si>
  <si>
    <r>
      <t xml:space="preserve">2.) Verification of Supervisory Test Results </t>
    </r>
    <r>
      <rPr>
        <b/>
        <sz val="10"/>
        <rFont val="Times New Roman"/>
        <family val="1"/>
      </rPr>
      <t>(Using the NEV Supervisory Test)</t>
    </r>
  </si>
  <si>
    <t>NEV Sup Test</t>
  </si>
  <si>
    <r>
      <t xml:space="preserve">1.) Supervisory Test Results </t>
    </r>
    <r>
      <rPr>
        <b/>
        <sz val="10"/>
        <rFont val="Times New Roman"/>
        <family val="1"/>
      </rPr>
      <t>(Source: NEV Supervisory Test)</t>
    </r>
  </si>
  <si>
    <t>- All Loans including ALLL (Total balance will be net of All loss provisions)</t>
  </si>
  <si>
    <t>- Gain(loss) associated with derivative instruments if hedging liabilities (cashflow hedge) or All Derivatives can be entered here</t>
  </si>
  <si>
    <t>Were there any significant changes to the model or functionality since last exam?</t>
  </si>
  <si>
    <t>Risk Management and Controls</t>
  </si>
  <si>
    <t>Strong</t>
  </si>
  <si>
    <t>Satisfactory</t>
  </si>
  <si>
    <t>Minimum</t>
  </si>
  <si>
    <t>More than Sufficient</t>
  </si>
  <si>
    <t>Sufficient</t>
  </si>
  <si>
    <t>Passive</t>
  </si>
  <si>
    <t>Active</t>
  </si>
  <si>
    <t>Potential that the changes in interest rates will create a material adverse effect on earnings and capital</t>
  </si>
  <si>
    <t>Notes to Risk Management and Controls</t>
  </si>
  <si>
    <t>Notes to impact on earnings and capital</t>
  </si>
  <si>
    <t>Notes to level of earnings and capital</t>
  </si>
  <si>
    <t xml:space="preserve">High </t>
  </si>
  <si>
    <t xml:space="preserve"> Insufficient</t>
  </si>
  <si>
    <t>Deficient</t>
  </si>
  <si>
    <t>IRR Workbook References when used</t>
  </si>
  <si>
    <t>Examiner Notes (Optional)</t>
  </si>
  <si>
    <t>2. Risk Management and Controls</t>
  </si>
  <si>
    <t>3. Potential that changes in interest rate risk will create a material adverse effect on earnings and capital.</t>
  </si>
  <si>
    <t>Interest Rates</t>
  </si>
  <si>
    <t>Management Actions</t>
  </si>
  <si>
    <t>Interest Rates/Mgt. Actions</t>
  </si>
  <si>
    <t>Source of High IRR</t>
  </si>
  <si>
    <t>k)</t>
  </si>
  <si>
    <t>Earnings and Capital Sufficiency</t>
  </si>
  <si>
    <t>Source of High Interest Rate Risk</t>
  </si>
  <si>
    <t>1. Source of High Interest Rate Risk</t>
  </si>
  <si>
    <t>4. Earnings and Capital Sufficient to Support High IRR</t>
  </si>
  <si>
    <t>Sensitivity Measure</t>
  </si>
  <si>
    <t>&lt;=-65%</t>
  </si>
  <si>
    <t/>
  </si>
  <si>
    <t>Earnings and Capital Sufficient to Support High IRR</t>
  </si>
  <si>
    <r>
      <t>Net worth represents the credit union’s equity, and provides the credit union protection from unexpected losses and a foundation for future strategic initiatives/growth. As market interest rates change, the economic value (base valuation at current interest rates) of a credit union’s assets and liabilities will change, which, in turn,</t>
    </r>
    <r>
      <rPr>
        <i/>
        <sz val="11"/>
        <rFont val="Calibri"/>
        <family val="2"/>
        <scheme val="minor"/>
      </rPr>
      <t xml:space="preserve"> may</t>
    </r>
    <r>
      <rPr>
        <i/>
        <sz val="11"/>
        <color theme="1"/>
        <rFont val="Calibri"/>
        <family val="2"/>
        <scheme val="minor"/>
      </rPr>
      <t xml:space="preserve"> impact a credit union’s level of net worth.  A credit union is expected to maintain capital commensurate with the nature and extent of risk to the institution and management's ability to identify, measure, monitor, and control these risks..  The types and quantity of risk inherent in a credit union’s activities will determine the extent to which it may be necessary to maintain capital to properly reflect the potentially adverse consequences these risks may have on the institution’s capital levels.
A credit union with </t>
    </r>
    <r>
      <rPr>
        <b/>
        <i/>
        <u/>
        <sz val="11"/>
        <color theme="1"/>
        <rFont val="Calibri"/>
        <family val="2"/>
        <scheme val="minor"/>
      </rPr>
      <t>more than sufficient</t>
    </r>
    <r>
      <rPr>
        <i/>
        <sz val="11"/>
        <color theme="1"/>
        <rFont val="Calibri"/>
        <family val="2"/>
        <scheme val="minor"/>
      </rPr>
      <t xml:space="preserve"> earnings and capital has the ability to withstand even higher levels of market risk and any residual risks that may result from a high level of market risk and still be on a strong financial footing.  This also generally means the credit union has projected earnings that are positive in most if not all modeled scenarios.  The scenarios should include stressed scenarios.  Capital should be </t>
    </r>
    <r>
      <rPr>
        <b/>
        <i/>
        <u/>
        <sz val="11"/>
        <color theme="1"/>
        <rFont val="Calibri"/>
        <family val="2"/>
        <scheme val="minor"/>
      </rPr>
      <t>more than sufficient</t>
    </r>
    <r>
      <rPr>
        <i/>
        <sz val="11"/>
        <color theme="1"/>
        <rFont val="Calibri"/>
        <family val="2"/>
        <scheme val="minor"/>
      </rPr>
      <t xml:space="preserve"> to support potential losses resulting from the risks on the credit union's balance sheet.  Capital is the protection from unexpected losses.  Modeled losses may be unexpected, but they should be within the realms of possibility.
A credit union with</t>
    </r>
    <r>
      <rPr>
        <b/>
        <i/>
        <u/>
        <sz val="11"/>
        <color theme="1"/>
        <rFont val="Calibri"/>
        <family val="2"/>
        <scheme val="minor"/>
      </rPr>
      <t xml:space="preserve"> sufficient</t>
    </r>
    <r>
      <rPr>
        <i/>
        <sz val="11"/>
        <color theme="1"/>
        <rFont val="Calibri"/>
        <family val="2"/>
        <scheme val="minor"/>
      </rPr>
      <t xml:space="preserve"> earnings and capital has the ability to withstand even higher levels of market risk and any residual risks that may result from a high level of market risk.  This means the credit union has projected earnings that are positive in many modeled scenarios.  The scenarios should include stressed scenarios.  Capital should be </t>
    </r>
    <r>
      <rPr>
        <b/>
        <i/>
        <u/>
        <sz val="11"/>
        <color theme="1"/>
        <rFont val="Calibri"/>
        <family val="2"/>
        <scheme val="minor"/>
      </rPr>
      <t>sufficient</t>
    </r>
    <r>
      <rPr>
        <i/>
        <sz val="11"/>
        <color theme="1"/>
        <rFont val="Calibri"/>
        <family val="2"/>
        <scheme val="minor"/>
      </rPr>
      <t xml:space="preserve"> to support potential losses resulting from the risks on the credit union's balance sheet.  Capital is the protection from unexpected losses.  Modeled losses may be unexpected, but they should be within the realms of possibility.
A credit union with </t>
    </r>
    <r>
      <rPr>
        <b/>
        <i/>
        <u/>
        <sz val="11"/>
        <color theme="1"/>
        <rFont val="Calibri"/>
        <family val="2"/>
        <scheme val="minor"/>
      </rPr>
      <t>insufficient</t>
    </r>
    <r>
      <rPr>
        <i/>
        <sz val="11"/>
        <color theme="1"/>
        <rFont val="Calibri"/>
        <family val="2"/>
        <scheme val="minor"/>
      </rPr>
      <t xml:space="preserve"> earnings and capital does not have the ability to withstand current levels of market risk and any residual risks that may result from a high level of market risk.  This means the credit union has projected losses and capital that are likely to decline.  Capital is </t>
    </r>
    <r>
      <rPr>
        <b/>
        <i/>
        <u/>
        <sz val="11"/>
        <color theme="1"/>
        <rFont val="Calibri"/>
        <family val="2"/>
        <scheme val="minor"/>
      </rPr>
      <t>insufficient</t>
    </r>
    <r>
      <rPr>
        <i/>
        <sz val="11"/>
        <color theme="1"/>
        <rFont val="Calibri"/>
        <family val="2"/>
        <scheme val="minor"/>
      </rPr>
      <t xml:space="preserve"> to support potential losses resulting from the risks on the credit union's balance sheet.  Capital is the protection from unexpected losses.  Modeled losses may be unexpected, but they should be within the realms of possibility.</t>
    </r>
  </si>
  <si>
    <t>Notes to Source of High IRR</t>
  </si>
  <si>
    <t>IRR NEV Supervisory Test Risk Levels</t>
  </si>
  <si>
    <t>IRR Workbook References (when used)</t>
  </si>
  <si>
    <t>Has management identified and described, through analytics, the primary source of the high risk level as measured by the NEV Test or ENT?  (see Tab J for additional information)</t>
  </si>
  <si>
    <r>
      <t>Evaluatin</t>
    </r>
    <r>
      <rPr>
        <b/>
        <sz val="16"/>
        <rFont val="Calibri"/>
        <family val="2"/>
        <scheme val="minor"/>
      </rPr>
      <t xml:space="preserve">g </t>
    </r>
    <r>
      <rPr>
        <b/>
        <sz val="16"/>
        <color theme="1"/>
        <rFont val="Calibri"/>
        <family val="2"/>
        <scheme val="minor"/>
      </rPr>
      <t>Potential Mitigation Stra</t>
    </r>
    <r>
      <rPr>
        <b/>
        <sz val="16"/>
        <rFont val="Calibri"/>
        <family val="2"/>
        <scheme val="minor"/>
      </rPr>
      <t>tegy for High IRR</t>
    </r>
  </si>
  <si>
    <t>Tab E, question 2k</t>
  </si>
  <si>
    <t>Tab C, question 1d</t>
  </si>
  <si>
    <t>Does the credit union have sufficient earnings and capital to withstand even higher levels of market risk and any residual risks that may result from a high level of market risk and still be on a adequate financial footing?   (see Tab J for additional information)</t>
  </si>
  <si>
    <t>Tab E, question 2j</t>
  </si>
  <si>
    <t xml:space="preserve">Are there any future events forecasted by the credit union that may have a material impact on the balance sheet structure (e.g., new loan, share, or investment strategies, merger, aggressive growth strategy) and what interest rate risk analysis (e.g. What-if) was done to support the proposed changes?   </t>
  </si>
  <si>
    <t>Tab E, questions 1a, 2d,and 2j</t>
  </si>
  <si>
    <t xml:space="preserve">What IRR information does the BOD and ALCO receive that demonstrates oversight of the IRR limits and policies?  
Are meeting minutes prepared and  do they reflect the decisions made and discussions held?  (see Tab J for additional information)
</t>
  </si>
  <si>
    <t>How often do they generate IRR results and report them to ALCO and the BOD (with explicit IRR measurements against limits) and the comparative analysis on changes from period to period?  Has the potential impact of market risk been communicated to the Board of Directors and Senior Management?  (see Tab J for additional information)</t>
  </si>
  <si>
    <t>- Subordinated Debt (no longer counting as Regulatory Capital)</t>
  </si>
  <si>
    <t>3.) Examiners Rating Override - IRR Overall Rating  (see instructions below)..................................................</t>
  </si>
  <si>
    <r>
      <t xml:space="preserve">Attribute the variance from Book values (Assets minus Liabilities, not NWR) to the  Base NEV without consideration to the underlying assumptions and pricing methodologies.   Identify the account groups that are contributing to the Premium or Discount using the CU IRR Report.
</t>
    </r>
    <r>
      <rPr>
        <i/>
        <sz val="11"/>
        <rFont val="Times New Roman"/>
        <family val="1"/>
      </rPr>
      <t>(e.g. if Loans are the primary group contributing to the change, what sub-account(s) of loans are the largest contributor(s))(AFS securities and Derivatives should have little impact from book to base given the accounting requirement for Fair Value)</t>
    </r>
  </si>
  <si>
    <r>
      <t xml:space="preserve">Determine the reasonableness of the material contractual liability categories (e.g., CDs, borrowings and derivatives) price or value changes (% movement) for Base and Shock using the CU IRR report.  Are the valuations, durations and sensitivity measures reasonable, supportable and observable?
</t>
    </r>
    <r>
      <rPr>
        <i/>
        <sz val="11"/>
        <rFont val="Times New Roman"/>
        <family val="1"/>
      </rPr>
      <t>The analytics to the right are the changes in values from book-to-base and base-to-shock, however, examiners should review the valuations that support these changes.</t>
    </r>
  </si>
  <si>
    <r>
      <t xml:space="preserve">Determine the reasonableness of the material asset category's price or value changes (% movement) for Base and Shock using the CU IRR report.  Are asset valuations, durations and sensitivity measures reasonable, supportable and observable?  Are there any significant asset groups using internally developed assumptions (no observable market inputs) to produce the valuation?
</t>
    </r>
    <r>
      <rPr>
        <i/>
        <sz val="11"/>
        <rFont val="Times New Roman"/>
        <family val="1"/>
      </rPr>
      <t>The analytics to the right are the changes in values from book-to-base and base-to-shock, however, examiners should review the valuations that support these changes.</t>
    </r>
  </si>
  <si>
    <t>Are the account aggregations for risk assessment suitable for consistent risk characteristics and is there a documented reconciliation of the data in the ALM model vs. the call report and general ledger?</t>
  </si>
  <si>
    <r>
      <t xml:space="preserve">How does the Supervisory Test NEV and NEV Sensitivity metrics compare to the credit union NEV results?
</t>
    </r>
    <r>
      <rPr>
        <i/>
        <sz val="11"/>
        <rFont val="Times New Roman"/>
        <family val="1"/>
      </rPr>
      <t>The difference between the two measurements will be the valuations assigned to NMS.  Describe the base and shock difference and how the difference contributes to the differences in NEV.</t>
    </r>
  </si>
  <si>
    <t>Evaluate if the interest income generated by the material asset account categories are reasonable for base case and shocked scenarios relative to the credit union's current and historic levels. Evaluate the material assumptions used to generate interest income (e.g., prepay speeds, maturity distribution, key rates, spreads).</t>
  </si>
  <si>
    <t>Evaluate if the interest expense generated by the material liability account categories are reasonable for base case and shocked scenarios relative to the credit union's current and historic levels?  Evaluate the material assumptions used to generate interest expense (e.g., RSF/Beta, decay, repricing lags, maturity distribution, key rates, spreads).</t>
  </si>
  <si>
    <t>Identify what balance sheet scenario (e.g., time horizon, static, dynamic)  the credit union uses to generate earnings simulations and are EAR simulations run under parallel rate shock or ramp scenarios.  If ramp scenarios, how long to reach maximum rate change (e.g., 12 months, 24 months)?</t>
  </si>
  <si>
    <t xml:space="preserve">If management changed any assumptions since the last examination, what were the changes, what was the impact of those changes, and how did management support the changes? </t>
  </si>
  <si>
    <r>
      <t xml:space="preserve">What are the interest rate (e.g. changing slopes and twist of the yield curve), and shocked rate scenarios (e.g., severe but plausible rate shocks relative to existing level of rates),  the CU uses to evaluate the IRR exposure of the balance sheet?  Specify the frequency of testing.  Is the frequency of testing sufficient? 
</t>
    </r>
    <r>
      <rPr>
        <i/>
        <sz val="11"/>
        <rFont val="Times New Roman"/>
        <family val="1"/>
      </rPr>
      <t>For Baseline II review, does the credit union conduct interest rate stress testing, if so, describe and determine if commensurate with the size and complexity of the balance sheet?</t>
    </r>
  </si>
  <si>
    <r>
      <t xml:space="preserve">What assumptions have management determined to influence the model output most (RSF/Beta, Lag, Decay, Prepays)?  Has the credit union performed sensitivity analysis to identify what degree of change in these assumptions causes model results to fall outside management’s risk tolerance level?  Specify the frequency of testing.  Is the frequency of testing sufficient? 
</t>
    </r>
    <r>
      <rPr>
        <i/>
        <sz val="11"/>
        <rFont val="Times New Roman"/>
        <family val="1"/>
      </rPr>
      <t>For Baseline II review, does the credit union conduct sensitivity stress testing, if so, describe and determine if commensurate with the size and complexity of the balance sheet?</t>
    </r>
  </si>
  <si>
    <t>Limit Monitoring</t>
  </si>
  <si>
    <t>• Measurements and scenarios supporting the income simulations result in an unacceptable exposure to high earnings volatility.
• Methodologies and assumptions are inadequate and contain material weaknesses that undermine the reliability of the EAR results.  The process is not commensurate with the size and complexity of the credit union portfolios.</t>
  </si>
  <si>
    <t>2.) IRR Overall Rating  (Uses the Market Risk score as a floor for the Overall Rating).....................................</t>
  </si>
  <si>
    <t>The overall IRR rating uses the NEV Supervisory Test risk level as a floor for the rating, but examiners can raise the rating (low to moderate or moderate to high) based on other deficiencies or improvements needed in the credit union's IRR Program.</t>
  </si>
  <si>
    <t>Use this space for Overall Summary for Scope Module and to justify any improvement to the  Overall Rating.  This should include both quantitative and qualitative reasons for the override.  Examples to support the override should be included.</t>
  </si>
  <si>
    <r>
      <t xml:space="preserve">Assessment of the Credit Union's IRR Management and Financial Condition relative to a IRR High Risk Level
</t>
    </r>
    <r>
      <rPr>
        <sz val="12"/>
        <color theme="1"/>
        <rFont val="Calibri"/>
        <family val="2"/>
        <scheme val="minor"/>
      </rPr>
      <t>This job aid can be used in response to a High level of IRR as measured by the NEV Supervisory Test or the ENT model.  This job aid for High IRR risk levels is designed to</t>
    </r>
    <r>
      <rPr>
        <sz val="12"/>
        <rFont val="Calibri"/>
        <family val="2"/>
        <scheme val="minor"/>
      </rPr>
      <t xml:space="preserve"> assist the examiner in reviewing IRR and dete</t>
    </r>
    <r>
      <rPr>
        <sz val="12"/>
        <color theme="1"/>
        <rFont val="Calibri"/>
        <family val="2"/>
        <scheme val="minor"/>
      </rPr>
      <t>rmining the level and type of risk mitigation planning that will be required by a credit union when developing a supervisory response to a high rating.  Section</t>
    </r>
    <r>
      <rPr>
        <sz val="12"/>
        <rFont val="Calibri"/>
        <family val="2"/>
        <scheme val="minor"/>
      </rPr>
      <t>s 2-4</t>
    </r>
    <r>
      <rPr>
        <strike/>
        <sz val="12"/>
        <color theme="1"/>
        <rFont val="Calibri"/>
        <family val="2"/>
        <scheme val="minor"/>
      </rPr>
      <t xml:space="preserve"> </t>
    </r>
    <r>
      <rPr>
        <sz val="12"/>
        <rFont val="Calibri"/>
        <family val="2"/>
        <scheme val="minor"/>
      </rPr>
      <t>are pr</t>
    </r>
    <r>
      <rPr>
        <sz val="12"/>
        <color theme="1"/>
        <rFont val="Calibri"/>
        <family val="2"/>
        <scheme val="minor"/>
      </rPr>
      <t xml:space="preserve">inciples of the "S" rating in CAMELS, but can be supplemented by the examiner on a case-by-case basis.  The assessment descriptions and ratings for each category are not conclusive but advisory.  Examiners have discretion to apply professional judgment when determining strength and viability for each topic.  </t>
    </r>
  </si>
  <si>
    <t>Liab. Contribution to change:</t>
  </si>
  <si>
    <t>• Balance sheet valuations and interest rate sensitivities indicate there is a high IRR exposure where capital may be impacted.
• The level of net worth may not be or is inadequate to support the level of IRR exposure taken by the credit union.
• Accounts do not adequately stratify the material balance of the balance sheet nor are the setting appropriate to support the valuations for IRR reporting.</t>
  </si>
  <si>
    <r>
      <t xml:space="preserve">A credit union's  migration to "High" for interest rate risk can be a result of the movement of interest rates and/or the result of management actions.  The former, movement in interest rates, is market driven.  Credit unions can't control the market, but they can take actions to limit the effect on their balance sheet if interest rates move.  Management actions, on the other hand, are not market driven and High IRR due to management actions is  a negative reflection on the credit union's management.
A credit union with Moderate IRR due to changes in </t>
    </r>
    <r>
      <rPr>
        <b/>
        <i/>
        <u/>
        <sz val="11"/>
        <color theme="1"/>
        <rFont val="Calibri"/>
        <family val="2"/>
        <scheme val="minor"/>
      </rPr>
      <t>interest rates</t>
    </r>
    <r>
      <rPr>
        <i/>
        <sz val="11"/>
        <color theme="1"/>
        <rFont val="Calibri"/>
        <family val="2"/>
        <scheme val="minor"/>
      </rPr>
      <t xml:space="preserve"> migrated to High despite the fact their balance sheet composition was relatively unchanged from before the change in interest rates.  In this case, management actions were not a contributing factor to its migration to High IRR.  This does not, however, mean there were no actions a credit union could have taken before interest rates moved to mitigate interest rate risk.
A credit union with Moderate IRR due to changes in </t>
    </r>
    <r>
      <rPr>
        <b/>
        <i/>
        <u/>
        <sz val="11"/>
        <color theme="1"/>
        <rFont val="Calibri"/>
        <family val="2"/>
        <scheme val="minor"/>
      </rPr>
      <t>interest rates and management actions</t>
    </r>
    <r>
      <rPr>
        <i/>
        <sz val="11"/>
        <color theme="1"/>
        <rFont val="Calibri"/>
        <family val="2"/>
        <scheme val="minor"/>
      </rPr>
      <t xml:space="preserve"> migrated to High due to changes in interest rates and management decisions.  In this case, both changes in interest rates and management actions were a contributing factor to its migration to High IRR.  The extent to which management actions contributed to the High IRR should be determined.
A credit union with Moderate IRR due to </t>
    </r>
    <r>
      <rPr>
        <b/>
        <i/>
        <u/>
        <sz val="11"/>
        <color theme="1"/>
        <rFont val="Calibri"/>
        <family val="2"/>
        <scheme val="minor"/>
      </rPr>
      <t>managemen</t>
    </r>
    <r>
      <rPr>
        <b/>
        <i/>
        <u/>
        <sz val="11"/>
        <rFont val="Calibri"/>
        <family val="2"/>
        <scheme val="minor"/>
      </rPr>
      <t>t actions</t>
    </r>
    <r>
      <rPr>
        <i/>
        <sz val="11"/>
        <rFont val="Calibri"/>
        <family val="2"/>
        <scheme val="minor"/>
      </rPr>
      <t xml:space="preserve"> migrated to High despite the fact changes in interest rates did not have a material effect on the migration.  In this case, management actions were the primary contributing factor to its migration to High IRR.  This source of High IRR may prom</t>
    </r>
    <r>
      <rPr>
        <i/>
        <sz val="11"/>
        <color theme="1"/>
        <rFont val="Calibri"/>
        <family val="2"/>
        <scheme val="minor"/>
      </rPr>
      <t xml:space="preserve">pt a more aggressive </t>
    </r>
    <r>
      <rPr>
        <i/>
        <sz val="11"/>
        <rFont val="Calibri"/>
        <family val="2"/>
        <scheme val="minor"/>
      </rPr>
      <t>mitigation plan at the credit union.</t>
    </r>
    <r>
      <rPr>
        <i/>
        <sz val="11"/>
        <color theme="1"/>
        <rFont val="Calibri"/>
        <family val="2"/>
        <scheme val="minor"/>
      </rPr>
      <t xml:space="preserve">
</t>
    </r>
  </si>
  <si>
    <t xml:space="preserve">How does the credit union's NII back-test compare to actual results? </t>
  </si>
  <si>
    <t>Planning and Back-test</t>
  </si>
  <si>
    <t>Are the internal controls documented and approved (Governance by who?) and has a review of IRR internal controls highlighted any deficiencies?  Are the staff responsible for inputs/assumptions independent from other major functions(e.g., Accounting, cash operations) in the credit union?</t>
  </si>
  <si>
    <t>What policy IRR limits does the credit union use for management reporting purposes?  Are the limits suitable for the size and potential risk exposures of the CU?   
Have there been any changes to the  IRR Policy since the last exam and what was the basis of the changes?</t>
  </si>
  <si>
    <t>Were there any violations to the IRR limits since the last exam?  What was the violation and what remedial action was taken in moving the risk back within limits?</t>
  </si>
  <si>
    <t xml:space="preserve">Does the credit union obtain an independent validation of the IRR measurement process and assumptions that generate the IRR reporting? Did management implement the recommendations?  </t>
  </si>
  <si>
    <t xml:space="preserve">Is the credit union budget forecasting consistent with the IRR risk limits?  
How does modeling the credit union's budget compare to the IRR limits?  </t>
  </si>
  <si>
    <t>Is staff capable of managing the IRR program, including having the experience and capability to support the IRR modeling and reporting?</t>
  </si>
  <si>
    <t>How does management consider the impact that other risks such as credit, liquidity, strategic, and operational may have on IRR?  Does the credit union's IRR management correspond with the current interest rate environment and the potential impacts to the credit union's related risks to liquidity, credit, and other operations?  Does the credit union have sufficient earnings and capital to support high IRR? (see Tab J for additional information)</t>
  </si>
  <si>
    <r>
      <t xml:space="preserve">An effective IRR management program incorporates a process for measuring the credit union’s overall level of IRR exposure, communicating results to officials, initiating action to remain within policy limits, and controlling the potential impact of market risk .  A credit union’s Board of Directors and operational management should understand the IRR implications of its business activities, products, and strategies.  The Board of Directors is ultimately responsible for oversight of a credit union and for approving policy, major strategies, and prudent limits regarding IRR.  A High rating brought on by management actions, as opposed to rapid changes in interest rates, is a strong indicator that risk management and controls at the credit union are deficient.
</t>
    </r>
    <r>
      <rPr>
        <b/>
        <i/>
        <u/>
        <sz val="11"/>
        <color theme="1"/>
        <rFont val="Calibri"/>
        <family val="2"/>
        <scheme val="minor"/>
      </rPr>
      <t>Strong</t>
    </r>
    <r>
      <rPr>
        <i/>
        <sz val="11"/>
        <color theme="1"/>
        <rFont val="Calibri"/>
        <family val="2"/>
        <scheme val="minor"/>
      </rPr>
      <t xml:space="preserve"> - A credit union with strong risk management and controls is proactive in identifying, measuring, monitoring, and controlling sensitivity to market risk.  The organization of IRR management will correspond with the current interest rate environment and the potential impacts to the credit union's related risks to liquidity, credit, and other operations.  The Board and Senior Management understand the impact of the current interest rate environment on net economic values, asset and liability valuations, and potential related risks for Liquidity and Credit.  The credit union has evaluated the impact of the change in interest rates on current holdings, the validity of the underlying assumptions, and the IRR scenarios used to model IRR exposures. The credit union has demonstrated that it understands the level and nature of the credit union’s IRR exposure.
</t>
    </r>
    <r>
      <rPr>
        <b/>
        <i/>
        <u/>
        <sz val="11"/>
        <color theme="1"/>
        <rFont val="Calibri"/>
        <family val="2"/>
        <scheme val="minor"/>
      </rPr>
      <t>Satisfactory</t>
    </r>
    <r>
      <rPr>
        <b/>
        <i/>
        <sz val="11"/>
        <color theme="1"/>
        <rFont val="Calibri"/>
        <family val="2"/>
        <scheme val="minor"/>
      </rPr>
      <t xml:space="preserve"> </t>
    </r>
    <r>
      <rPr>
        <i/>
        <sz val="11"/>
        <color theme="1"/>
        <rFont val="Calibri"/>
        <family val="2"/>
        <scheme val="minor"/>
      </rPr>
      <t xml:space="preserve">- A credit union with satisfactory risk management and controls is performing the identification, measurement, monitoring, and control of sensitivity to market risk.  The identification, measurement, monitoring and control may be more reactive than proactive.  The organization of IRR management mostly corresponds with the current interest rate environment and the potential impacts to the credit union's related risks to liquidity, credit and other operational risks.  The Board and Senior Management generally understand the impact of the current interest rate environment on net economic values, asset and liability valuations and potential related risks for Liquidity and Credit.  The credit union has evaluated the impact of the change in interest rates on current holdings, the validity of the underlying assumptions, and the IRR scenarios used to model IRR exposures. The credit union has demonstrated that it generally understands the level and nature of the credit union’s IRR exposure.
</t>
    </r>
    <r>
      <rPr>
        <b/>
        <i/>
        <u/>
        <sz val="11"/>
        <color theme="1"/>
        <rFont val="Calibri"/>
        <family val="2"/>
        <scheme val="minor"/>
      </rPr>
      <t>Deficient</t>
    </r>
    <r>
      <rPr>
        <i/>
        <sz val="11"/>
        <color theme="1"/>
        <rFont val="Calibri"/>
        <family val="2"/>
        <scheme val="minor"/>
      </rPr>
      <t xml:space="preserve"> - A credit union with deficient risk management and controls lacks in the identification, measurement, monitoring, and control of sensitivity to market risk.  The organization of IRR management does not correspond with the current interest rate environment and the potential impacts to the credit union's related risks to liquidity, credit, and other operational risks.  The Board and Senior Management do not understand or have a limited understanding of the impact of the current interest rate environment on net economic values, asset and liability valuations, and potential related risks for Liquidity and Credit.  The credit union has not satisfactorily evaluated the impact of the change in interest rates on current holdings, the validity of the underlying assumptions, and the IRR scenarios used to model IRR exposures. The credit union has not demonstrated that it understands the level and nature of the credit union’s IRR exposure.
</t>
    </r>
  </si>
  <si>
    <r>
      <rPr>
        <i/>
        <sz val="11"/>
        <rFont val="Calibri"/>
        <family val="2"/>
        <scheme val="minor"/>
      </rPr>
      <t xml:space="preserve">Credit unions should understand that extending duration with long-maturity investments and lending programs or from rapidly rising market rates can exacerbate related risk exposures and should be considered in the overall risk management process when assessing how market risks threaten earnings and capital. Incidental to IRR and rising rates, a credit union should maintain adequate liquidity to manage both expected and unexpected cash flows from changes in interest rates without adversely affecting either short-term liquidity needs or the financial condition of the credit union. 
The following characteristics demonstrate necessary practices for analyzing and mitigating the potential  impact of IRR on earnings and capital.  The credit union:
   • </t>
    </r>
    <r>
      <rPr>
        <b/>
        <i/>
        <u/>
        <sz val="11"/>
        <rFont val="Calibri"/>
        <family val="2"/>
        <scheme val="minor"/>
      </rPr>
      <t>Understands and prepares for the fact that rapidly rising market rates or a change in its investment or lending policies</t>
    </r>
    <r>
      <rPr>
        <i/>
        <sz val="11"/>
        <rFont val="Calibri"/>
        <family val="2"/>
        <scheme val="minor"/>
      </rPr>
      <t xml:space="preserve"> can exacerbate related risk exposures and should be considered in the overall risk management process.  
   •</t>
    </r>
    <r>
      <rPr>
        <b/>
        <i/>
        <u/>
        <sz val="11"/>
        <rFont val="Calibri"/>
        <family val="2"/>
        <scheme val="minor"/>
      </rPr>
      <t xml:space="preserve"> Understands and monitors risks correlated to interest rate risk</t>
    </r>
    <r>
      <rPr>
        <i/>
        <sz val="11"/>
        <rFont val="Calibri"/>
        <family val="2"/>
        <scheme val="minor"/>
      </rPr>
      <t xml:space="preserve">.  For example, market rate changes may impact credit risk; borrowers may not be able to make higher payments on adjustable rate loans when interest rates rise.  Higher interest rates may make adjustable rate loans less affordable to borrowers and may result in increase delinquencies and losses.  
   • </t>
    </r>
    <r>
      <rPr>
        <b/>
        <i/>
        <u/>
        <sz val="11"/>
        <rFont val="Calibri"/>
        <family val="2"/>
        <scheme val="minor"/>
      </rPr>
      <t>Maintains more than adequate liquidity</t>
    </r>
    <r>
      <rPr>
        <i/>
        <sz val="11"/>
        <rFont val="Calibri"/>
        <family val="2"/>
        <scheme val="minor"/>
      </rPr>
      <t xml:space="preserve"> to manage both expected and unexpected cash flows from changes in interest rates.  Management will consider adverse impact on short-term liquidity needs and the financial condition of the credit union.  
   • </t>
    </r>
    <r>
      <rPr>
        <b/>
        <i/>
        <u/>
        <sz val="11"/>
        <rFont val="Calibri"/>
        <family val="2"/>
        <scheme val="minor"/>
      </rPr>
      <t>Monitors non-maturity share behavior</t>
    </r>
    <r>
      <rPr>
        <i/>
        <sz val="11"/>
        <rFont val="Calibri"/>
        <family val="2"/>
        <scheme val="minor"/>
      </rPr>
      <t xml:space="preserve"> for any deviations from modeled behavior.  Deposit outflows in excess of projected outflows may create a liquidity event that may translate into realized losses or additional costs with alternative funding.
When all of these characteristics are demonstrated, the potential for a material adverse effect on earnings and capital is minimized and assessment as “</t>
    </r>
    <r>
      <rPr>
        <b/>
        <i/>
        <u/>
        <sz val="11"/>
        <rFont val="Calibri"/>
        <family val="2"/>
        <scheme val="minor"/>
      </rPr>
      <t>minimum</t>
    </r>
    <r>
      <rPr>
        <i/>
        <sz val="11"/>
        <rFont val="Calibri"/>
        <family val="2"/>
        <scheme val="minor"/>
      </rPr>
      <t>” can be supported.
When a few of these characteristics are incompletely developed or untested, potential for material adverse effect on earnings and capital exists and assessment as “</t>
    </r>
    <r>
      <rPr>
        <b/>
        <i/>
        <u/>
        <sz val="11"/>
        <rFont val="Calibri"/>
        <family val="2"/>
        <scheme val="minor"/>
      </rPr>
      <t>moderate</t>
    </r>
    <r>
      <rPr>
        <i/>
        <sz val="11"/>
        <rFont val="Calibri"/>
        <family val="2"/>
        <scheme val="minor"/>
      </rPr>
      <t>” can be supported.
When some of these characteristics are absent, inadequately developed, or untested, significant potential for material adverse effect on earnings and capital exists and assessment as “</t>
    </r>
    <r>
      <rPr>
        <b/>
        <i/>
        <u/>
        <sz val="11"/>
        <rFont val="Calibri"/>
        <family val="2"/>
        <scheme val="minor"/>
      </rPr>
      <t>high</t>
    </r>
    <r>
      <rPr>
        <i/>
        <sz val="11"/>
        <rFont val="Calibri"/>
        <family val="2"/>
        <scheme val="minor"/>
      </rPr>
      <t>” can be supported.</t>
    </r>
    <r>
      <rPr>
        <i/>
        <sz val="11"/>
        <color theme="1"/>
        <rFont val="Calibri"/>
        <family val="2"/>
        <scheme val="minor"/>
      </rPr>
      <t xml:space="preserve">
</t>
    </r>
  </si>
  <si>
    <r>
      <t xml:space="preserve">Approach to Evaluating the Potential Mitigation Strategy
</t>
    </r>
    <r>
      <rPr>
        <sz val="12"/>
        <color theme="1"/>
        <rFont val="Calibri"/>
        <family val="2"/>
        <scheme val="minor"/>
      </rPr>
      <t>When evaluating a potential IRR mitigation strategy, both risk management practices and financial condition must be considered.  Whether a passive, active, or combination strategy is appropriate for a particular credit union depends on multiple factors.  Credit unions with robust earnings and capital have more capacity to tolerate the uncertainty associated with a passive plan th</t>
    </r>
    <r>
      <rPr>
        <sz val="12"/>
        <rFont val="Calibri"/>
        <family val="2"/>
        <scheme val="minor"/>
      </rPr>
      <t xml:space="preserve">at relies on interest rate risk eroding over time as investments mature and loans pay off.  In contrast, credit unions with marginal earnings and weak capital may need to reduce and mitigate IRR in a shorter or immediate timeframe to avoid the potential for greater future costs.  Below, </t>
    </r>
    <r>
      <rPr>
        <b/>
        <i/>
        <u/>
        <sz val="12"/>
        <rFont val="Calibri"/>
        <family val="2"/>
        <scheme val="minor"/>
      </rPr>
      <t>topic #1</t>
    </r>
    <r>
      <rPr>
        <sz val="12"/>
        <rFont val="Calibri"/>
        <family val="2"/>
        <scheme val="minor"/>
      </rPr>
      <t xml:space="preserve"> considers the source of the increase interest rate risk.  </t>
    </r>
    <r>
      <rPr>
        <b/>
        <i/>
        <u/>
        <sz val="12"/>
        <rFont val="Calibri"/>
        <family val="2"/>
        <scheme val="minor"/>
      </rPr>
      <t>Topic # 2</t>
    </r>
    <r>
      <rPr>
        <sz val="12"/>
        <rFont val="Calibri"/>
        <family val="2"/>
        <scheme val="minor"/>
      </rPr>
      <t xml:space="preserve"> considers the policies, measurements, practices, and discipline demonstrated by a credit union.  </t>
    </r>
    <r>
      <rPr>
        <b/>
        <i/>
        <u/>
        <sz val="12"/>
        <rFont val="Calibri"/>
        <family val="2"/>
        <scheme val="minor"/>
      </rPr>
      <t>Topics # 3</t>
    </r>
    <r>
      <rPr>
        <sz val="12"/>
        <rFont val="Calibri"/>
        <family val="2"/>
        <scheme val="minor"/>
      </rPr>
      <t xml:space="preserve"> </t>
    </r>
    <r>
      <rPr>
        <b/>
        <i/>
        <u/>
        <sz val="12"/>
        <rFont val="Calibri"/>
        <family val="2"/>
        <scheme val="minor"/>
      </rPr>
      <t xml:space="preserve">and # 4 </t>
    </r>
    <r>
      <rPr>
        <sz val="12"/>
        <rFont val="Calibri"/>
        <family val="2"/>
        <scheme val="minor"/>
      </rPr>
      <t>offer principles for evaluating earnings and capital from both at-risk and current perspectives.  By considering these topics , examiners can develop supported professional judgment in reviewing IRR and determine what type of mitigation plan is necessary to address safety and soundness concerns at credit unions with High IRR.</t>
    </r>
  </si>
  <si>
    <t>• Management does not understand or ignores key aspects of IRR. Regular reporting of key risk indicators is not taking place.
• IRR tolerances are not clearly articulated. Policies do not address the potential impact of changing interest rates on earnings and capital from a short-term and a long-term perspective.
• There is a lack of separation between risk measuring and risk-taking. Internal reviews do not cover any aspect of the IRR management program.
• IRR limits are not reasonable or do not reflect an understanding of the risks to earnings and NEV.
• IRR monitoring and reporting are inadequate. Current measurement techniques do not capture all material risks
• Management does not anticipate or take timely and appropriate actions in response to changing market conditions.
• Knowledge of interest rate risk may be limited to too few individuals and risk information is only generated for compliance purposes and is not well documented or used to guide decision making.</t>
  </si>
  <si>
    <t>&gt; -40%</t>
  </si>
  <si>
    <t>≤ 4%</t>
  </si>
  <si>
    <t>≤ -65%</t>
  </si>
  <si>
    <t>4% to 7%</t>
  </si>
  <si>
    <t>-40% to -65%</t>
  </si>
  <si>
    <t>&gt; 7%</t>
  </si>
  <si>
    <t>Scope</t>
  </si>
  <si>
    <t>Small</t>
  </si>
  <si>
    <t>Large</t>
  </si>
  <si>
    <t>Med High</t>
  </si>
  <si>
    <t>Med Low/Moderate</t>
  </si>
  <si>
    <t>&lt;500,000,000</t>
  </si>
  <si>
    <t>&gt;=10,000,000,000</t>
  </si>
  <si>
    <t>500,000,000 - 10,000,000,000</t>
  </si>
  <si>
    <t>&lt;=4%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</si>
</sst>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0.0%"/>
    <numFmt numFmtId="166" formatCode="_(* #,##0.0_);_(* \(#,##0.0\);_(* &quot;-&quot;??_);_(@_)"/>
    <numFmt numFmtId="167" formatCode="[$-409]mmm\-yy;@"/>
    <numFmt numFmtId="168" formatCode="[$-409]mmm\-yyyy;@"/>
  </numFmts>
  <fonts count="57" x14ac:knownFonts="1">
    <font>
      <sz val="11"/>
      <color theme="1"/>
      <name val="Calibri"/>
      <family val="2"/>
      <scheme val="minor"/>
    </font>
    <font>
      <sz val="11"/>
      <color theme="1"/>
      <name val="Calibri"/>
      <family val="2"/>
      <scheme val="minor"/>
    </font>
    <font>
      <sz val="10"/>
      <name val="Arial"/>
      <family val="2"/>
    </font>
    <font>
      <b/>
      <sz val="9"/>
      <color indexed="81"/>
      <name val="Tahoma"/>
      <family val="2"/>
    </font>
    <font>
      <sz val="9"/>
      <color indexed="81"/>
      <name val="Tahoma"/>
      <family val="2"/>
    </font>
    <font>
      <b/>
      <sz val="10"/>
      <color theme="1"/>
      <name val="Calibri"/>
      <family val="2"/>
      <scheme val="minor"/>
    </font>
    <font>
      <b/>
      <i/>
      <sz val="10"/>
      <name val="Times New Roman"/>
      <family val="1"/>
    </font>
    <font>
      <b/>
      <sz val="11"/>
      <name val="Times New Roman"/>
      <family val="1"/>
    </font>
    <font>
      <sz val="12"/>
      <color theme="1"/>
      <name val="Times New Roman"/>
      <family val="1"/>
    </font>
    <font>
      <b/>
      <u/>
      <sz val="12"/>
      <color theme="1"/>
      <name val="Times New Roman"/>
      <family val="1"/>
    </font>
    <font>
      <u/>
      <sz val="12"/>
      <color theme="1"/>
      <name val="Times New Roman"/>
      <family val="1"/>
    </font>
    <font>
      <b/>
      <sz val="16"/>
      <name val="Times New Roman"/>
      <family val="1"/>
    </font>
    <font>
      <sz val="11"/>
      <name val="Times New Roman"/>
      <family val="1"/>
    </font>
    <font>
      <b/>
      <sz val="10"/>
      <name val="Times New Roman"/>
      <family val="1"/>
    </font>
    <font>
      <sz val="10"/>
      <name val="Times New Roman"/>
      <family val="1"/>
    </font>
    <font>
      <i/>
      <sz val="11"/>
      <name val="Times New Roman"/>
      <family val="1"/>
    </font>
    <font>
      <i/>
      <sz val="10"/>
      <name val="Times New Roman"/>
      <family val="1"/>
    </font>
    <font>
      <b/>
      <i/>
      <sz val="16"/>
      <name val="Times New Roman"/>
      <family val="1"/>
    </font>
    <font>
      <b/>
      <i/>
      <sz val="11"/>
      <name val="Times New Roman"/>
      <family val="1"/>
    </font>
    <font>
      <b/>
      <sz val="12"/>
      <color indexed="81"/>
      <name val="Tahoma"/>
      <family val="2"/>
    </font>
    <font>
      <sz val="11"/>
      <color indexed="81"/>
      <name val="Tahoma"/>
      <family val="2"/>
    </font>
    <font>
      <b/>
      <sz val="11"/>
      <color indexed="81"/>
      <name val="Tahoma"/>
      <family val="2"/>
    </font>
    <font>
      <sz val="12"/>
      <name val="Times New Roman"/>
      <family val="1"/>
    </font>
    <font>
      <sz val="14"/>
      <name val="Times New Roman"/>
      <family val="1"/>
    </font>
    <font>
      <b/>
      <sz val="20"/>
      <name val="Times New Roman"/>
      <family val="1"/>
    </font>
    <font>
      <b/>
      <sz val="14"/>
      <name val="Times New Roman"/>
      <family val="1"/>
    </font>
    <font>
      <b/>
      <sz val="12"/>
      <name val="Times New Roman"/>
      <family val="1"/>
    </font>
    <font>
      <b/>
      <i/>
      <u/>
      <sz val="11"/>
      <name val="Times New Roman"/>
      <family val="1"/>
    </font>
    <font>
      <b/>
      <sz val="26"/>
      <name val="Times New Roman"/>
      <family val="1"/>
    </font>
    <font>
      <b/>
      <sz val="22"/>
      <name val="Times New Roman"/>
      <family val="1"/>
    </font>
    <font>
      <b/>
      <sz val="11"/>
      <color rgb="FF0000FF"/>
      <name val="Times New Roman"/>
      <family val="1"/>
    </font>
    <font>
      <b/>
      <sz val="18"/>
      <name val="Times New Roman"/>
      <family val="1"/>
    </font>
    <font>
      <i/>
      <sz val="8"/>
      <name val="Times New Roman"/>
      <family val="1"/>
    </font>
    <font>
      <b/>
      <u/>
      <sz val="24"/>
      <name val="Times New Roman"/>
      <family val="1"/>
    </font>
    <font>
      <u/>
      <sz val="11"/>
      <color theme="10"/>
      <name val="Calibri"/>
      <family val="2"/>
      <scheme val="minor"/>
    </font>
    <font>
      <u/>
      <sz val="11"/>
      <color rgb="FF0000FF"/>
      <name val="Arial"/>
      <family val="2"/>
    </font>
    <font>
      <sz val="16"/>
      <name val="Times New Roman"/>
      <family val="1"/>
    </font>
    <font>
      <b/>
      <sz val="11"/>
      <color rgb="FFFF0000"/>
      <name val="Times New Roman"/>
      <family val="1"/>
    </font>
    <font>
      <b/>
      <sz val="11"/>
      <color theme="1"/>
      <name val="Calibri"/>
      <family val="2"/>
      <scheme val="minor"/>
    </font>
    <font>
      <b/>
      <sz val="16"/>
      <color theme="1"/>
      <name val="Calibri"/>
      <family val="2"/>
      <scheme val="minor"/>
    </font>
    <font>
      <i/>
      <sz val="11"/>
      <color theme="1"/>
      <name val="Calibri"/>
      <family val="2"/>
      <scheme val="minor"/>
    </font>
    <font>
      <b/>
      <sz val="18"/>
      <color theme="1"/>
      <name val="Calibri"/>
      <family val="2"/>
      <scheme val="minor"/>
    </font>
    <font>
      <sz val="16"/>
      <color theme="1"/>
      <name val="Calibri"/>
      <family val="2"/>
      <scheme val="minor"/>
    </font>
    <font>
      <b/>
      <i/>
      <u/>
      <sz val="11"/>
      <color theme="1"/>
      <name val="Calibri"/>
      <family val="2"/>
      <scheme val="minor"/>
    </font>
    <font>
      <b/>
      <i/>
      <sz val="16"/>
      <color theme="1"/>
      <name val="Calibri"/>
      <family val="2"/>
      <scheme val="minor"/>
    </font>
    <font>
      <sz val="12"/>
      <color theme="1"/>
      <name val="Calibri"/>
      <family val="2"/>
      <scheme val="minor"/>
    </font>
    <font>
      <i/>
      <sz val="11"/>
      <name val="Calibri"/>
      <family val="2"/>
      <scheme val="minor"/>
    </font>
    <font>
      <sz val="18"/>
      <color theme="1"/>
      <name val="Calibri"/>
      <family val="2"/>
      <scheme val="minor"/>
    </font>
    <font>
      <i/>
      <sz val="18"/>
      <color theme="1"/>
      <name val="Calibri"/>
      <family val="2"/>
      <scheme val="minor"/>
    </font>
    <font>
      <b/>
      <i/>
      <u/>
      <sz val="11"/>
      <name val="Calibri"/>
      <family val="2"/>
      <scheme val="minor"/>
    </font>
    <font>
      <sz val="12"/>
      <name val="Calibri"/>
      <family val="2"/>
      <scheme val="minor"/>
    </font>
    <font>
      <sz val="14"/>
      <color theme="1"/>
      <name val="Calibri"/>
      <family val="2"/>
      <scheme val="minor"/>
    </font>
    <font>
      <strike/>
      <sz val="12"/>
      <color theme="1"/>
      <name val="Calibri"/>
      <family val="2"/>
      <scheme val="minor"/>
    </font>
    <font>
      <b/>
      <sz val="16"/>
      <name val="Calibri"/>
      <family val="2"/>
      <scheme val="minor"/>
    </font>
    <font>
      <i/>
      <sz val="12"/>
      <color theme="1"/>
      <name val="Times New Roman"/>
      <family val="1"/>
    </font>
    <font>
      <b/>
      <i/>
      <sz val="11"/>
      <color theme="1"/>
      <name val="Calibri"/>
      <family val="2"/>
      <scheme val="minor"/>
    </font>
    <font>
      <b/>
      <i/>
      <u/>
      <sz val="12"/>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rgb="FF002060"/>
        <bgColor indexed="64"/>
      </patternFill>
    </fill>
    <fill>
      <patternFill patternType="solid">
        <fgColor rgb="FF00B050"/>
        <bgColor indexed="64"/>
      </patternFill>
    </fill>
    <fill>
      <patternFill patternType="solid">
        <fgColor rgb="FF00B0F0"/>
        <bgColor indexed="64"/>
      </patternFill>
    </fill>
    <fill>
      <patternFill patternType="solid">
        <fgColor theme="0" tint="-0.34998626667073579"/>
        <bgColor indexed="64"/>
      </patternFill>
    </fill>
    <fill>
      <gradientFill degree="45">
        <stop position="0">
          <color theme="0"/>
        </stop>
        <stop position="1">
          <color theme="9" tint="0.40000610370189521"/>
        </stop>
      </gradientFill>
    </fill>
    <fill>
      <patternFill patternType="solid">
        <fgColor theme="0" tint="-0.14999847407452621"/>
        <bgColor rgb="FF000000"/>
      </patternFill>
    </fill>
    <fill>
      <patternFill patternType="solid">
        <fgColor rgb="FFFFC000"/>
        <bgColor indexed="64"/>
      </patternFill>
    </fill>
    <fill>
      <patternFill patternType="solid">
        <fgColor theme="4" tint="0.59999389629810485"/>
        <bgColor indexed="64"/>
      </patternFill>
    </fill>
    <fill>
      <patternFill patternType="solid">
        <fgColor rgb="FFFFFF99"/>
        <bgColor indexed="64"/>
      </patternFill>
    </fill>
    <fill>
      <patternFill patternType="solid">
        <fgColor theme="5" tint="0.59999389629810485"/>
        <bgColor indexed="64"/>
      </patternFill>
    </fill>
    <fill>
      <patternFill patternType="solid">
        <fgColor theme="0"/>
        <bgColor indexed="64"/>
      </patternFill>
    </fill>
    <fill>
      <patternFill patternType="solid">
        <fgColor theme="7" tint="0.39997558519241921"/>
        <bgColor indexed="64"/>
      </patternFill>
    </fill>
  </fills>
  <borders count="4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5" fillId="9" borderId="2" applyBorder="0">
      <alignment horizontal="center" vertical="center" wrapText="1"/>
    </xf>
    <xf numFmtId="168" fontId="2" fillId="0" borderId="0"/>
    <xf numFmtId="0" fontId="34" fillId="0" borderId="0" applyNumberFormat="0" applyFill="0" applyBorder="0" applyAlignment="0" applyProtection="0"/>
  </cellStyleXfs>
  <cellXfs count="547">
    <xf numFmtId="0" fontId="0" fillId="0" borderId="0" xfId="0"/>
    <xf numFmtId="0" fontId="8" fillId="0" borderId="0" xfId="0" applyFont="1"/>
    <xf numFmtId="0" fontId="9" fillId="0" borderId="0" xfId="0" applyFont="1"/>
    <xf numFmtId="0" fontId="10" fillId="0" borderId="0" xfId="0" applyFont="1"/>
    <xf numFmtId="10" fontId="7" fillId="0" borderId="16" xfId="3" quotePrefix="1" applyNumberFormat="1" applyFont="1" applyFill="1" applyBorder="1" applyAlignment="1">
      <alignment horizontal="center"/>
    </xf>
    <xf numFmtId="0" fontId="12" fillId="0" borderId="0" xfId="0" applyFont="1"/>
    <xf numFmtId="0" fontId="7" fillId="0" borderId="0" xfId="0" applyFont="1"/>
    <xf numFmtId="0" fontId="11" fillId="0" borderId="10" xfId="0" applyFont="1" applyBorder="1"/>
    <xf numFmtId="10" fontId="13" fillId="10" borderId="12" xfId="3" applyNumberFormat="1" applyFont="1" applyFill="1" applyBorder="1"/>
    <xf numFmtId="10" fontId="13" fillId="10" borderId="13" xfId="3" applyNumberFormat="1" applyFont="1" applyFill="1" applyBorder="1"/>
    <xf numFmtId="0" fontId="11" fillId="0" borderId="0" xfId="0" applyFont="1"/>
    <xf numFmtId="166" fontId="13" fillId="2" borderId="3" xfId="1" quotePrefix="1" applyNumberFormat="1" applyFont="1" applyFill="1" applyBorder="1" applyAlignment="1">
      <alignment horizontal="center"/>
    </xf>
    <xf numFmtId="0" fontId="12" fillId="0" borderId="0" xfId="0" applyFont="1" applyFill="1"/>
    <xf numFmtId="2" fontId="13" fillId="2" borderId="12" xfId="0" applyNumberFormat="1" applyFont="1" applyFill="1" applyBorder="1" applyAlignment="1" applyProtection="1">
      <alignment horizontal="center"/>
      <protection locked="0"/>
    </xf>
    <xf numFmtId="0" fontId="15" fillId="0" borderId="0" xfId="0" applyFont="1"/>
    <xf numFmtId="10" fontId="12" fillId="0" borderId="0" xfId="2" applyNumberFormat="1" applyFont="1" applyFill="1"/>
    <xf numFmtId="0" fontId="16" fillId="0" borderId="0" xfId="0" applyFont="1"/>
    <xf numFmtId="0" fontId="16" fillId="5" borderId="0" xfId="0" applyFont="1" applyFill="1"/>
    <xf numFmtId="166" fontId="14" fillId="4" borderId="3" xfId="1" applyNumberFormat="1" applyFont="1" applyFill="1" applyBorder="1" applyAlignment="1" applyProtection="1">
      <protection locked="0"/>
    </xf>
    <xf numFmtId="166" fontId="16" fillId="2" borderId="3" xfId="1" applyNumberFormat="1" applyFont="1" applyFill="1" applyBorder="1" applyAlignment="1" applyProtection="1">
      <protection locked="0"/>
    </xf>
    <xf numFmtId="10" fontId="6" fillId="10" borderId="12" xfId="3" applyNumberFormat="1" applyFont="1" applyFill="1" applyBorder="1"/>
    <xf numFmtId="166" fontId="16" fillId="2" borderId="12" xfId="1" applyNumberFormat="1" applyFont="1" applyFill="1" applyBorder="1" applyAlignment="1" applyProtection="1">
      <protection locked="0"/>
    </xf>
    <xf numFmtId="166" fontId="14" fillId="4" borderId="4" xfId="1" applyNumberFormat="1" applyFont="1" applyFill="1" applyBorder="1" applyAlignment="1" applyProtection="1">
      <protection locked="0"/>
    </xf>
    <xf numFmtId="0" fontId="17" fillId="0" borderId="0" xfId="0" applyFont="1"/>
    <xf numFmtId="166" fontId="6" fillId="2" borderId="3" xfId="1" quotePrefix="1" applyNumberFormat="1" applyFont="1" applyFill="1" applyBorder="1" applyAlignment="1">
      <alignment horizontal="center"/>
    </xf>
    <xf numFmtId="166" fontId="6" fillId="2" borderId="4" xfId="1" quotePrefix="1" applyNumberFormat="1" applyFont="1" applyFill="1" applyBorder="1" applyAlignment="1">
      <alignment horizontal="center"/>
    </xf>
    <xf numFmtId="0" fontId="16" fillId="0" borderId="0" xfId="0" quotePrefix="1" applyFont="1" applyBorder="1" applyAlignment="1">
      <alignment horizontal="center"/>
    </xf>
    <xf numFmtId="0" fontId="13" fillId="0" borderId="0" xfId="0" applyFont="1" applyBorder="1" applyAlignment="1">
      <alignment horizontal="right"/>
    </xf>
    <xf numFmtId="0" fontId="12" fillId="0" borderId="0" xfId="0" applyFont="1" applyFill="1" applyBorder="1"/>
    <xf numFmtId="0" fontId="7" fillId="0" borderId="0" xfId="0" applyFont="1" applyFill="1" applyBorder="1"/>
    <xf numFmtId="0" fontId="12" fillId="5" borderId="0" xfId="0" applyFont="1" applyFill="1" applyBorder="1"/>
    <xf numFmtId="0" fontId="12" fillId="0" borderId="8" xfId="0" applyFont="1" applyBorder="1" applyAlignment="1"/>
    <xf numFmtId="0" fontId="12" fillId="0" borderId="0" xfId="0" quotePrefix="1" applyFont="1" applyBorder="1" applyAlignment="1">
      <alignment horizontal="center"/>
    </xf>
    <xf numFmtId="0" fontId="12" fillId="0" borderId="0" xfId="0" applyFont="1" applyBorder="1"/>
    <xf numFmtId="0" fontId="12" fillId="0" borderId="9" xfId="0" applyFont="1" applyBorder="1"/>
    <xf numFmtId="0" fontId="12" fillId="5" borderId="0" xfId="0" applyFont="1" applyFill="1"/>
    <xf numFmtId="164" fontId="14" fillId="5" borderId="0" xfId="1" applyNumberFormat="1" applyFont="1" applyFill="1"/>
    <xf numFmtId="10" fontId="7" fillId="2" borderId="16" xfId="3" quotePrefix="1" applyNumberFormat="1" applyFont="1" applyFill="1" applyBorder="1" applyAlignment="1">
      <alignment horizontal="center"/>
    </xf>
    <xf numFmtId="0" fontId="7" fillId="0" borderId="0" xfId="0" applyFont="1" applyAlignment="1">
      <alignment horizontal="left" indent="2"/>
    </xf>
    <xf numFmtId="0" fontId="22" fillId="0" borderId="0" xfId="5" applyNumberFormat="1" applyFont="1" applyAlignment="1">
      <alignment vertical="top"/>
    </xf>
    <xf numFmtId="0" fontId="23" fillId="0" borderId="0" xfId="5" applyNumberFormat="1" applyFont="1" applyAlignment="1">
      <alignment vertical="top"/>
    </xf>
    <xf numFmtId="0" fontId="23" fillId="0" borderId="0" xfId="5" applyNumberFormat="1" applyFont="1" applyAlignment="1">
      <alignment horizontal="centerContinuous" vertical="top"/>
    </xf>
    <xf numFmtId="0" fontId="23" fillId="0" borderId="0" xfId="5" applyNumberFormat="1" applyFont="1" applyAlignment="1">
      <alignment horizontal="right" vertical="top"/>
    </xf>
    <xf numFmtId="166" fontId="14" fillId="0" borderId="3" xfId="1" applyNumberFormat="1" applyFont="1" applyFill="1" applyBorder="1" applyAlignment="1" applyProtection="1">
      <alignment horizontal="center"/>
      <protection locked="0"/>
    </xf>
    <xf numFmtId="10" fontId="18" fillId="0" borderId="16" xfId="3" applyNumberFormat="1" applyFont="1" applyFill="1" applyBorder="1" applyAlignment="1">
      <alignment horizontal="center"/>
    </xf>
    <xf numFmtId="0" fontId="12" fillId="0" borderId="5" xfId="0" applyFont="1" applyBorder="1" applyAlignment="1">
      <alignment vertical="top"/>
    </xf>
    <xf numFmtId="0" fontId="12" fillId="0" borderId="6" xfId="0" applyFont="1" applyBorder="1" applyAlignment="1">
      <alignment vertical="top"/>
    </xf>
    <xf numFmtId="0" fontId="7" fillId="0" borderId="6" xfId="0" quotePrefix="1" applyFont="1" applyBorder="1" applyAlignment="1">
      <alignment horizontal="center" vertical="top"/>
    </xf>
    <xf numFmtId="0" fontId="7" fillId="0" borderId="7" xfId="0" quotePrefix="1" applyFont="1" applyBorder="1" applyAlignment="1">
      <alignment horizontal="center" vertical="top"/>
    </xf>
    <xf numFmtId="0" fontId="12" fillId="0" borderId="10" xfId="0" applyFont="1" applyBorder="1" applyAlignment="1">
      <alignment vertical="top"/>
    </xf>
    <xf numFmtId="0" fontId="12" fillId="0" borderId="1" xfId="0" applyFont="1" applyBorder="1" applyAlignment="1">
      <alignment vertical="top"/>
    </xf>
    <xf numFmtId="0" fontId="18" fillId="0" borderId="1" xfId="0" applyFont="1" applyBorder="1" applyAlignment="1">
      <alignment horizontal="left" vertical="top" indent="1"/>
    </xf>
    <xf numFmtId="0" fontId="7" fillId="0" borderId="1" xfId="0" applyFont="1" applyBorder="1" applyAlignment="1">
      <alignment horizontal="center" vertical="top"/>
    </xf>
    <xf numFmtId="0" fontId="7" fillId="0" borderId="11" xfId="0" applyFont="1" applyBorder="1" applyAlignment="1">
      <alignment horizontal="center" vertical="top"/>
    </xf>
    <xf numFmtId="0" fontId="12" fillId="0" borderId="0" xfId="0" applyFont="1" applyAlignment="1">
      <alignment horizontal="centerContinuous"/>
    </xf>
    <xf numFmtId="0" fontId="23" fillId="0" borderId="0" xfId="0" applyFont="1"/>
    <xf numFmtId="0" fontId="25" fillId="0" borderId="0" xfId="0" applyFont="1"/>
    <xf numFmtId="0" fontId="7" fillId="0" borderId="1" xfId="0" applyFont="1" applyBorder="1" applyAlignment="1">
      <alignment horizontal="center"/>
    </xf>
    <xf numFmtId="0" fontId="12" fillId="0" borderId="0" xfId="0" applyFont="1" applyAlignment="1">
      <alignment vertical="top"/>
    </xf>
    <xf numFmtId="0" fontId="7" fillId="0" borderId="0" xfId="0" applyFont="1" applyAlignment="1">
      <alignment horizontal="center"/>
    </xf>
    <xf numFmtId="0" fontId="7" fillId="0" borderId="0" xfId="0" applyFont="1" applyBorder="1" applyAlignment="1">
      <alignment horizontal="center"/>
    </xf>
    <xf numFmtId="0" fontId="12" fillId="0" borderId="6" xfId="0" applyFont="1" applyBorder="1" applyAlignment="1">
      <alignment vertical="top" wrapText="1"/>
    </xf>
    <xf numFmtId="0" fontId="12" fillId="0" borderId="1" xfId="0" applyFont="1" applyBorder="1" applyAlignment="1">
      <alignment vertical="top" wrapText="1"/>
    </xf>
    <xf numFmtId="0" fontId="12" fillId="0" borderId="0" xfId="0" applyFont="1" applyBorder="1" applyAlignment="1">
      <alignment vertical="top" wrapText="1"/>
    </xf>
    <xf numFmtId="0" fontId="12" fillId="0" borderId="31" xfId="0" applyFont="1" applyBorder="1"/>
    <xf numFmtId="0" fontId="12" fillId="0" borderId="0" xfId="0" quotePrefix="1" applyFont="1"/>
    <xf numFmtId="0" fontId="12" fillId="0" borderId="1" xfId="0" applyFont="1" applyBorder="1"/>
    <xf numFmtId="0" fontId="15" fillId="0" borderId="5" xfId="0" applyFont="1" applyBorder="1" applyAlignment="1">
      <alignment vertical="top"/>
    </xf>
    <xf numFmtId="10" fontId="12" fillId="0" borderId="6" xfId="0" applyNumberFormat="1" applyFont="1" applyBorder="1" applyAlignment="1">
      <alignment horizontal="center" vertical="top" wrapText="1"/>
    </xf>
    <xf numFmtId="0" fontId="12" fillId="0" borderId="7" xfId="0" applyFont="1" applyBorder="1" applyAlignment="1">
      <alignment vertical="top" wrapText="1"/>
    </xf>
    <xf numFmtId="10" fontId="15" fillId="12" borderId="7" xfId="0" applyNumberFormat="1" applyFont="1" applyFill="1" applyBorder="1" applyAlignment="1">
      <alignment horizontal="center"/>
    </xf>
    <xf numFmtId="0" fontId="7" fillId="12" borderId="0" xfId="0" applyFont="1" applyFill="1"/>
    <xf numFmtId="0" fontId="12" fillId="12" borderId="6" xfId="0" applyFont="1" applyFill="1" applyBorder="1" applyAlignment="1">
      <alignment horizontal="right" vertical="top" wrapText="1"/>
    </xf>
    <xf numFmtId="10" fontId="12" fillId="12" borderId="6" xfId="0" applyNumberFormat="1" applyFont="1" applyFill="1" applyBorder="1" applyAlignment="1">
      <alignment vertical="top" wrapText="1"/>
    </xf>
    <xf numFmtId="0" fontId="12" fillId="12" borderId="6" xfId="0" applyFont="1" applyFill="1" applyBorder="1" applyAlignment="1">
      <alignment horizontal="right" vertical="top"/>
    </xf>
    <xf numFmtId="10" fontId="12" fillId="12" borderId="7" xfId="0" applyNumberFormat="1" applyFont="1" applyFill="1" applyBorder="1" applyAlignment="1">
      <alignment horizontal="left" vertical="top" wrapText="1"/>
    </xf>
    <xf numFmtId="0" fontId="15" fillId="0" borderId="8" xfId="0" applyFont="1" applyBorder="1" applyAlignment="1">
      <alignment vertical="top"/>
    </xf>
    <xf numFmtId="10" fontId="12" fillId="0" borderId="0" xfId="0" applyNumberFormat="1" applyFont="1" applyBorder="1" applyAlignment="1">
      <alignment horizontal="center" vertical="top" wrapText="1"/>
    </xf>
    <xf numFmtId="0" fontId="12" fillId="0" borderId="9" xfId="0" applyFont="1" applyBorder="1" applyAlignment="1">
      <alignment vertical="top" wrapText="1"/>
    </xf>
    <xf numFmtId="10" fontId="15" fillId="12" borderId="11" xfId="0" applyNumberFormat="1" applyFont="1" applyFill="1" applyBorder="1" applyAlignment="1">
      <alignment horizontal="center" vertical="top" wrapText="1"/>
    </xf>
    <xf numFmtId="0" fontId="12" fillId="12" borderId="0" xfId="0" applyFont="1" applyFill="1" applyBorder="1" applyAlignment="1">
      <alignment horizontal="right" vertical="top" wrapText="1"/>
    </xf>
    <xf numFmtId="10" fontId="12" fillId="12" borderId="0" xfId="0" applyNumberFormat="1" applyFont="1" applyFill="1" applyBorder="1" applyAlignment="1">
      <alignment vertical="top" wrapText="1"/>
    </xf>
    <xf numFmtId="10" fontId="12" fillId="12" borderId="11" xfId="2" applyNumberFormat="1" applyFont="1" applyFill="1" applyBorder="1" applyAlignment="1">
      <alignment horizontal="left" vertical="top" wrapText="1"/>
    </xf>
    <xf numFmtId="10" fontId="18" fillId="0" borderId="12" xfId="0" applyNumberFormat="1" applyFont="1" applyBorder="1" applyAlignment="1">
      <alignment horizontal="center" vertical="top" wrapText="1"/>
    </xf>
    <xf numFmtId="0" fontId="12" fillId="0" borderId="10" xfId="0" applyFont="1" applyBorder="1" applyAlignment="1">
      <alignment vertical="top" wrapText="1"/>
    </xf>
    <xf numFmtId="10" fontId="12" fillId="0" borderId="1" xfId="0" applyNumberFormat="1" applyFont="1" applyBorder="1" applyAlignment="1">
      <alignment vertical="top" wrapText="1"/>
    </xf>
    <xf numFmtId="0" fontId="12" fillId="0" borderId="11" xfId="0" applyFont="1" applyBorder="1" applyAlignment="1">
      <alignment vertical="top" wrapText="1"/>
    </xf>
    <xf numFmtId="0" fontId="12" fillId="0" borderId="15" xfId="0" applyFont="1" applyBorder="1"/>
    <xf numFmtId="0" fontId="7" fillId="0" borderId="0" xfId="0" applyFont="1" applyAlignment="1">
      <alignment horizontal="right"/>
    </xf>
    <xf numFmtId="0" fontId="7" fillId="12" borderId="14" xfId="0" applyFont="1" applyFill="1" applyBorder="1" applyAlignment="1">
      <alignment horizontal="center" vertical="top" wrapText="1"/>
    </xf>
    <xf numFmtId="0" fontId="7" fillId="12" borderId="15" xfId="0" applyFont="1" applyFill="1" applyBorder="1"/>
    <xf numFmtId="0" fontId="7" fillId="12" borderId="15" xfId="0" applyFont="1" applyFill="1" applyBorder="1" applyAlignment="1">
      <alignment horizontal="center" vertical="top" wrapText="1"/>
    </xf>
    <xf numFmtId="0" fontId="12" fillId="0" borderId="2" xfId="0" applyFont="1" applyBorder="1" applyAlignment="1">
      <alignment vertical="top" wrapText="1"/>
    </xf>
    <xf numFmtId="10" fontId="12" fillId="0" borderId="6" xfId="0" applyNumberFormat="1" applyFont="1" applyFill="1" applyBorder="1"/>
    <xf numFmtId="0" fontId="12" fillId="0" borderId="0" xfId="0" applyFont="1" applyFill="1" applyBorder="1" applyAlignment="1">
      <alignment vertical="top" wrapText="1"/>
    </xf>
    <xf numFmtId="10" fontId="12" fillId="0" borderId="5" xfId="0" applyNumberFormat="1" applyFont="1" applyFill="1" applyBorder="1" applyAlignment="1">
      <alignment horizontal="center" vertical="top" wrapText="1"/>
    </xf>
    <xf numFmtId="0" fontId="12" fillId="0" borderId="3" xfId="0" applyFont="1" applyBorder="1" applyAlignment="1">
      <alignment vertical="top" wrapText="1"/>
    </xf>
    <xf numFmtId="10" fontId="12" fillId="0" borderId="0" xfId="0" applyNumberFormat="1" applyFont="1" applyFill="1" applyBorder="1"/>
    <xf numFmtId="10" fontId="12" fillId="0" borderId="8" xfId="0" applyNumberFormat="1" applyFont="1" applyFill="1" applyBorder="1" applyAlignment="1">
      <alignment horizontal="center" vertical="top" wrapText="1"/>
    </xf>
    <xf numFmtId="0" fontId="12" fillId="0" borderId="4" xfId="0" applyFont="1" applyBorder="1" applyAlignment="1">
      <alignment vertical="top" wrapText="1"/>
    </xf>
    <xf numFmtId="10" fontId="12" fillId="0" borderId="1" xfId="0" applyNumberFormat="1" applyFont="1" applyFill="1" applyBorder="1" applyAlignment="1">
      <alignment vertical="top"/>
    </xf>
    <xf numFmtId="0" fontId="12" fillId="0" borderId="1" xfId="0" applyFont="1" applyFill="1" applyBorder="1" applyAlignment="1">
      <alignment vertical="top" wrapText="1"/>
    </xf>
    <xf numFmtId="10" fontId="12" fillId="0" borderId="10" xfId="0" applyNumberFormat="1" applyFont="1" applyFill="1" applyBorder="1" applyAlignment="1">
      <alignment horizontal="center" vertical="top" wrapText="1"/>
    </xf>
    <xf numFmtId="0" fontId="7" fillId="0" borderId="4" xfId="0" applyFont="1" applyBorder="1" applyAlignment="1">
      <alignment vertical="top" wrapText="1"/>
    </xf>
    <xf numFmtId="10" fontId="7" fillId="0" borderId="14" xfId="0" applyNumberFormat="1" applyFont="1" applyFill="1" applyBorder="1" applyAlignment="1">
      <alignment vertical="top"/>
    </xf>
    <xf numFmtId="0" fontId="7" fillId="0" borderId="13" xfId="0" applyFont="1" applyFill="1" applyBorder="1" applyAlignment="1">
      <alignment vertical="top" wrapText="1"/>
    </xf>
    <xf numFmtId="10" fontId="7" fillId="0" borderId="12" xfId="0" applyNumberFormat="1" applyFont="1" applyFill="1" applyBorder="1" applyAlignment="1">
      <alignment horizontal="center" vertical="top" wrapText="1"/>
    </xf>
    <xf numFmtId="10" fontId="7" fillId="0" borderId="14" xfId="0" applyNumberFormat="1" applyFont="1" applyFill="1" applyBorder="1" applyAlignment="1">
      <alignment horizontal="center" vertical="top" wrapText="1"/>
    </xf>
    <xf numFmtId="0" fontId="12" fillId="12" borderId="15" xfId="0" applyFont="1" applyFill="1" applyBorder="1" applyAlignment="1">
      <alignment horizontal="center" vertical="top" wrapText="1"/>
    </xf>
    <xf numFmtId="0" fontId="7" fillId="12" borderId="13" xfId="0" applyFont="1" applyFill="1" applyBorder="1" applyAlignment="1">
      <alignment horizontal="center" vertical="top" wrapText="1"/>
    </xf>
    <xf numFmtId="0" fontId="12" fillId="0" borderId="8" xfId="0" applyFont="1" applyBorder="1" applyAlignment="1">
      <alignment vertical="top" wrapText="1"/>
    </xf>
    <xf numFmtId="10" fontId="12" fillId="0" borderId="5" xfId="0" applyNumberFormat="1" applyFont="1" applyBorder="1"/>
    <xf numFmtId="10" fontId="12" fillId="0" borderId="5" xfId="0" applyNumberFormat="1" applyFont="1" applyBorder="1" applyAlignment="1">
      <alignment horizontal="center" vertical="top" wrapText="1"/>
    </xf>
    <xf numFmtId="10" fontId="12" fillId="0" borderId="2" xfId="0" applyNumberFormat="1" applyFont="1" applyBorder="1" applyAlignment="1">
      <alignment horizontal="center" vertical="top" wrapText="1"/>
    </xf>
    <xf numFmtId="10" fontId="12" fillId="0" borderId="8" xfId="0" applyNumberFormat="1" applyFont="1" applyBorder="1"/>
    <xf numFmtId="10" fontId="12" fillId="0" borderId="8" xfId="0" applyNumberFormat="1" applyFont="1" applyBorder="1" applyAlignment="1">
      <alignment horizontal="center" vertical="top" wrapText="1"/>
    </xf>
    <xf numFmtId="10" fontId="12" fillId="0" borderId="3" xfId="0" applyNumberFormat="1" applyFont="1" applyBorder="1" applyAlignment="1">
      <alignment horizontal="center" vertical="top" wrapText="1"/>
    </xf>
    <xf numFmtId="10" fontId="12" fillId="0" borderId="10" xfId="0" applyNumberFormat="1" applyFont="1" applyBorder="1" applyAlignment="1">
      <alignment vertical="top"/>
    </xf>
    <xf numFmtId="10" fontId="12" fillId="0" borderId="10" xfId="0" applyNumberFormat="1" applyFont="1" applyBorder="1" applyAlignment="1">
      <alignment horizontal="center" vertical="top" wrapText="1"/>
    </xf>
    <xf numFmtId="10" fontId="12" fillId="0" borderId="4" xfId="0" applyNumberFormat="1" applyFont="1" applyBorder="1" applyAlignment="1">
      <alignment horizontal="center" vertical="top" wrapText="1"/>
    </xf>
    <xf numFmtId="10" fontId="7" fillId="0" borderId="14" xfId="0" applyNumberFormat="1" applyFont="1" applyBorder="1" applyAlignment="1">
      <alignment vertical="top"/>
    </xf>
    <xf numFmtId="0" fontId="7" fillId="0" borderId="13" xfId="0" applyFont="1" applyBorder="1" applyAlignment="1">
      <alignment vertical="top" wrapText="1"/>
    </xf>
    <xf numFmtId="10" fontId="7" fillId="0" borderId="12" xfId="0" applyNumberFormat="1" applyFont="1" applyBorder="1" applyAlignment="1">
      <alignment horizontal="center" vertical="top" wrapText="1"/>
    </xf>
    <xf numFmtId="10" fontId="7" fillId="0" borderId="14" xfId="0" applyNumberFormat="1" applyFont="1" applyBorder="1" applyAlignment="1">
      <alignment horizontal="center" vertical="top" wrapText="1"/>
    </xf>
    <xf numFmtId="0" fontId="7" fillId="0" borderId="0" xfId="0" applyFont="1" applyAlignment="1">
      <alignment horizontal="center" vertical="top"/>
    </xf>
    <xf numFmtId="0" fontId="7" fillId="12" borderId="12" xfId="0" applyFont="1" applyFill="1" applyBorder="1" applyAlignment="1">
      <alignment horizontal="center" vertical="center" wrapText="1"/>
    </xf>
    <xf numFmtId="0" fontId="12" fillId="12" borderId="14" xfId="0" applyFont="1" applyFill="1" applyBorder="1"/>
    <xf numFmtId="0" fontId="7" fillId="12" borderId="15" xfId="0" quotePrefix="1" applyFont="1" applyFill="1" applyBorder="1" applyAlignment="1">
      <alignment horizontal="center" vertical="top" wrapText="1"/>
    </xf>
    <xf numFmtId="0" fontId="15" fillId="0" borderId="8" xfId="0" applyFont="1" applyBorder="1" applyAlignment="1">
      <alignment vertical="top" wrapText="1"/>
    </xf>
    <xf numFmtId="0" fontId="12" fillId="0" borderId="9" xfId="0" applyFont="1" applyBorder="1" applyAlignment="1">
      <alignment horizontal="center" vertical="top" wrapText="1"/>
    </xf>
    <xf numFmtId="0" fontId="12" fillId="0" borderId="28" xfId="0" applyFont="1" applyBorder="1" applyAlignment="1">
      <alignment horizontal="center" vertical="top" wrapText="1"/>
    </xf>
    <xf numFmtId="0" fontId="15" fillId="0" borderId="10" xfId="0" applyFont="1" applyBorder="1" applyAlignment="1">
      <alignment vertical="top" wrapText="1"/>
    </xf>
    <xf numFmtId="10" fontId="18" fillId="0" borderId="10" xfId="0" applyNumberFormat="1" applyFont="1" applyBorder="1" applyAlignment="1">
      <alignment horizontal="center" vertical="top" wrapText="1"/>
    </xf>
    <xf numFmtId="0" fontId="12" fillId="0" borderId="11" xfId="0" applyFont="1" applyBorder="1" applyAlignment="1">
      <alignment horizontal="center" vertical="top" wrapText="1"/>
    </xf>
    <xf numFmtId="10" fontId="18" fillId="0" borderId="14" xfId="0" applyNumberFormat="1" applyFont="1" applyBorder="1" applyAlignment="1">
      <alignment horizontal="center" vertical="top" wrapText="1"/>
    </xf>
    <xf numFmtId="0" fontId="12" fillId="0" borderId="0" xfId="0" applyFont="1" applyAlignment="1">
      <alignment horizontal="center"/>
    </xf>
    <xf numFmtId="0" fontId="25" fillId="12" borderId="12" xfId="0" applyFont="1" applyFill="1" applyBorder="1" applyAlignment="1">
      <alignment horizontal="center" vertical="center"/>
    </xf>
    <xf numFmtId="0" fontId="11" fillId="4" borderId="12" xfId="0" applyFont="1" applyFill="1" applyBorder="1" applyAlignment="1">
      <alignment horizontal="center" vertical="center"/>
    </xf>
    <xf numFmtId="0" fontId="26" fillId="12" borderId="12" xfId="0" applyFont="1" applyFill="1" applyBorder="1" applyAlignment="1">
      <alignment horizontal="center" vertical="center" wrapText="1"/>
    </xf>
    <xf numFmtId="0" fontId="25" fillId="0" borderId="0" xfId="0" applyFont="1" applyAlignment="1">
      <alignment horizontal="left"/>
    </xf>
    <xf numFmtId="0" fontId="12" fillId="0" borderId="0" xfId="0" applyFont="1" applyBorder="1" applyAlignment="1">
      <alignment horizontal="left" vertical="top" wrapText="1"/>
    </xf>
    <xf numFmtId="0" fontId="11" fillId="0" borderId="0" xfId="0" applyFont="1" applyBorder="1" applyAlignment="1">
      <alignment horizontal="center" vertical="center" textRotation="90"/>
    </xf>
    <xf numFmtId="0" fontId="12" fillId="0" borderId="0" xfId="0" applyFont="1" applyAlignment="1">
      <alignment horizontal="center" vertical="top"/>
    </xf>
    <xf numFmtId="0" fontId="7" fillId="0" borderId="0" xfId="0" applyFont="1" applyBorder="1" applyAlignment="1">
      <alignment horizontal="left" vertical="top" wrapText="1"/>
    </xf>
    <xf numFmtId="0" fontId="12" fillId="0" borderId="0" xfId="0" applyFont="1" applyBorder="1" applyAlignment="1">
      <alignment horizontal="center" vertical="top" wrapText="1"/>
    </xf>
    <xf numFmtId="0" fontId="24" fillId="0" borderId="0" xfId="0" applyFont="1"/>
    <xf numFmtId="0" fontId="24" fillId="12" borderId="30" xfId="0" applyFont="1" applyFill="1" applyBorder="1" applyAlignment="1">
      <alignment horizontal="center" vertical="center"/>
    </xf>
    <xf numFmtId="0" fontId="24" fillId="12" borderId="30" xfId="0" applyFont="1" applyFill="1" applyBorder="1" applyAlignment="1">
      <alignment horizontal="center" vertical="center" wrapText="1"/>
    </xf>
    <xf numFmtId="0" fontId="29" fillId="12" borderId="17" xfId="0" applyFont="1" applyFill="1" applyBorder="1" applyAlignment="1">
      <alignment horizontal="center" vertical="center"/>
    </xf>
    <xf numFmtId="0" fontId="24" fillId="0" borderId="0" xfId="0" applyFont="1" applyAlignment="1">
      <alignment vertical="top"/>
    </xf>
    <xf numFmtId="0" fontId="24" fillId="0" borderId="0" xfId="0" applyFont="1" applyBorder="1" applyAlignment="1">
      <alignment vertical="top" wrapText="1"/>
    </xf>
    <xf numFmtId="0" fontId="29" fillId="4" borderId="12" xfId="0" applyFont="1" applyFill="1" applyBorder="1" applyAlignment="1">
      <alignment horizontal="center" vertical="center" wrapText="1"/>
    </xf>
    <xf numFmtId="0" fontId="13" fillId="0" borderId="0" xfId="0" applyFont="1"/>
    <xf numFmtId="0" fontId="14" fillId="0" borderId="0" xfId="0" applyFont="1"/>
    <xf numFmtId="0" fontId="25" fillId="0" borderId="1" xfId="0" applyFont="1" applyBorder="1"/>
    <xf numFmtId="0" fontId="12" fillId="0" borderId="19" xfId="0" applyFont="1" applyBorder="1"/>
    <xf numFmtId="0" fontId="14" fillId="0" borderId="0" xfId="0" applyFont="1" applyAlignment="1">
      <alignment horizontal="left"/>
    </xf>
    <xf numFmtId="0" fontId="12" fillId="0" borderId="21" xfId="0" applyFont="1" applyBorder="1"/>
    <xf numFmtId="14" fontId="14" fillId="0" borderId="0" xfId="0" applyNumberFormat="1" applyFont="1" applyAlignment="1">
      <alignment horizontal="left"/>
    </xf>
    <xf numFmtId="0" fontId="12" fillId="0" borderId="17" xfId="0" applyFont="1" applyBorder="1"/>
    <xf numFmtId="4" fontId="14" fillId="0" borderId="0" xfId="0" applyNumberFormat="1" applyFont="1" applyAlignment="1">
      <alignment horizontal="left"/>
    </xf>
    <xf numFmtId="14" fontId="14" fillId="0" borderId="0" xfId="0" applyNumberFormat="1" applyFont="1"/>
    <xf numFmtId="3" fontId="14" fillId="0" borderId="0" xfId="0" applyNumberFormat="1" applyFont="1"/>
    <xf numFmtId="10" fontId="14" fillId="0" borderId="0" xfId="2" applyNumberFormat="1" applyFont="1"/>
    <xf numFmtId="0" fontId="14" fillId="0" borderId="21" xfId="0" applyFont="1" applyBorder="1" applyAlignment="1">
      <alignment horizontal="left" indent="2"/>
    </xf>
    <xf numFmtId="0" fontId="14" fillId="0" borderId="17" xfId="0" applyFont="1" applyBorder="1" applyAlignment="1">
      <alignment horizontal="left" indent="2"/>
    </xf>
    <xf numFmtId="0" fontId="14" fillId="0" borderId="19" xfId="0" applyFont="1" applyBorder="1" applyAlignment="1">
      <alignment horizontal="left" indent="2"/>
    </xf>
    <xf numFmtId="0" fontId="12" fillId="0" borderId="19" xfId="0" applyFont="1" applyBorder="1" applyAlignment="1">
      <alignment horizontal="left"/>
    </xf>
    <xf numFmtId="17" fontId="12" fillId="0" borderId="21" xfId="0" applyNumberFormat="1" applyFont="1" applyBorder="1" applyAlignment="1">
      <alignment horizontal="left"/>
    </xf>
    <xf numFmtId="0" fontId="26" fillId="0" borderId="16" xfId="0" applyFont="1" applyBorder="1" applyAlignment="1">
      <alignment horizontal="center"/>
    </xf>
    <xf numFmtId="0" fontId="14" fillId="0" borderId="16" xfId="0" applyFont="1" applyBorder="1" applyAlignment="1">
      <alignment horizontal="left" indent="2"/>
    </xf>
    <xf numFmtId="0" fontId="14" fillId="0" borderId="25" xfId="0" applyFont="1" applyBorder="1"/>
    <xf numFmtId="0" fontId="14" fillId="0" borderId="20" xfId="0" applyFont="1" applyBorder="1" applyAlignment="1">
      <alignment horizontal="left" vertical="center" wrapText="1" indent="2"/>
    </xf>
    <xf numFmtId="17" fontId="14" fillId="0" borderId="21" xfId="0" applyNumberFormat="1" applyFont="1" applyBorder="1" applyAlignment="1">
      <alignment horizontal="left"/>
    </xf>
    <xf numFmtId="0" fontId="14" fillId="0" borderId="18" xfId="0" applyFont="1" applyBorder="1" applyAlignment="1">
      <alignment horizontal="left" vertical="center" wrapText="1" indent="2"/>
    </xf>
    <xf numFmtId="0" fontId="14" fillId="0" borderId="17" xfId="0" applyFont="1" applyBorder="1" applyAlignment="1">
      <alignment horizontal="left" vertical="center" wrapText="1" indent="2"/>
    </xf>
    <xf numFmtId="0" fontId="14" fillId="0" borderId="24" xfId="0" applyFont="1" applyBorder="1"/>
    <xf numFmtId="0" fontId="14" fillId="0" borderId="0" xfId="0" applyFont="1" applyBorder="1"/>
    <xf numFmtId="0" fontId="14" fillId="0" borderId="21" xfId="0" applyFont="1" applyBorder="1" applyAlignment="1">
      <alignment horizontal="left" vertical="center" wrapText="1" indent="2"/>
    </xf>
    <xf numFmtId="0" fontId="14" fillId="0" borderId="19" xfId="0" applyFont="1" applyBorder="1" applyAlignment="1">
      <alignment horizontal="left" vertical="center" wrapText="1" indent="2"/>
    </xf>
    <xf numFmtId="0" fontId="14" fillId="0" borderId="18" xfId="0" quotePrefix="1" applyFont="1" applyBorder="1" applyAlignment="1">
      <alignment horizontal="left" vertical="center" wrapText="1" indent="2"/>
    </xf>
    <xf numFmtId="0" fontId="12" fillId="0" borderId="8" xfId="0" applyFont="1" applyBorder="1"/>
    <xf numFmtId="0" fontId="18" fillId="0" borderId="0" xfId="0" applyFont="1" applyBorder="1" applyAlignment="1">
      <alignment horizontal="center"/>
    </xf>
    <xf numFmtId="17" fontId="7" fillId="0" borderId="8" xfId="0" applyNumberFormat="1" applyFont="1" applyBorder="1" applyAlignment="1" applyProtection="1">
      <alignment horizontal="center"/>
      <protection locked="0"/>
    </xf>
    <xf numFmtId="0" fontId="7" fillId="0" borderId="0" xfId="0" applyFont="1" applyBorder="1" applyAlignment="1" applyProtection="1">
      <alignment horizontal="center"/>
      <protection locked="0"/>
    </xf>
    <xf numFmtId="0" fontId="15" fillId="0" borderId="10" xfId="0" applyFont="1" applyBorder="1" applyAlignment="1">
      <alignment horizontal="center" wrapText="1"/>
    </xf>
    <xf numFmtId="0" fontId="15" fillId="0" borderId="4" xfId="0" applyFont="1" applyBorder="1" applyAlignment="1">
      <alignment horizontal="center" wrapText="1"/>
    </xf>
    <xf numFmtId="0" fontId="15" fillId="0" borderId="1" xfId="0" applyNumberFormat="1" applyFont="1" applyFill="1" applyBorder="1" applyAlignment="1">
      <alignment horizontal="center" wrapText="1"/>
    </xf>
    <xf numFmtId="0" fontId="15" fillId="0" borderId="1" xfId="0" applyNumberFormat="1" applyFont="1" applyBorder="1" applyAlignment="1">
      <alignment horizontal="center" wrapText="1"/>
    </xf>
    <xf numFmtId="0" fontId="15" fillId="0" borderId="12" xfId="0" applyNumberFormat="1" applyFont="1" applyFill="1" applyBorder="1" applyAlignment="1">
      <alignment horizontal="center" wrapText="1"/>
    </xf>
    <xf numFmtId="0" fontId="15" fillId="0" borderId="12" xfId="0" applyNumberFormat="1" applyFont="1" applyBorder="1" applyAlignment="1">
      <alignment horizontal="center" wrapText="1"/>
    </xf>
    <xf numFmtId="0" fontId="7" fillId="5" borderId="0" xfId="0" applyFont="1" applyFill="1"/>
    <xf numFmtId="0" fontId="12" fillId="0" borderId="0" xfId="0" applyFont="1" applyBorder="1" applyAlignment="1"/>
    <xf numFmtId="10" fontId="12" fillId="2" borderId="8" xfId="3" quotePrefix="1" applyNumberFormat="1" applyFont="1" applyFill="1" applyBorder="1" applyAlignment="1">
      <alignment horizontal="center"/>
    </xf>
    <xf numFmtId="10" fontId="12" fillId="2" borderId="3" xfId="3" quotePrefix="1" applyNumberFormat="1" applyFont="1" applyFill="1" applyBorder="1" applyAlignment="1">
      <alignment horizontal="center"/>
    </xf>
    <xf numFmtId="166" fontId="14" fillId="2" borderId="8" xfId="0" quotePrefix="1" applyNumberFormat="1" applyFont="1" applyFill="1" applyBorder="1" applyAlignment="1">
      <alignment horizontal="center"/>
    </xf>
    <xf numFmtId="166" fontId="14" fillId="2" borderId="4" xfId="0" quotePrefix="1" applyNumberFormat="1" applyFont="1" applyFill="1" applyBorder="1" applyAlignment="1">
      <alignment horizontal="center"/>
    </xf>
    <xf numFmtId="0" fontId="18" fillId="5" borderId="0" xfId="0" applyFont="1" applyFill="1"/>
    <xf numFmtId="10" fontId="12" fillId="2" borderId="0" xfId="2" applyNumberFormat="1" applyFont="1" applyFill="1" applyBorder="1" applyAlignment="1">
      <alignment horizontal="center"/>
    </xf>
    <xf numFmtId="10" fontId="12" fillId="2" borderId="1" xfId="2" applyNumberFormat="1" applyFont="1" applyFill="1" applyBorder="1" applyAlignment="1">
      <alignment horizontal="center"/>
    </xf>
    <xf numFmtId="10" fontId="12" fillId="0" borderId="0" xfId="2" applyNumberFormat="1" applyFont="1" applyBorder="1" applyAlignment="1"/>
    <xf numFmtId="10" fontId="12" fillId="3" borderId="0" xfId="2" applyNumberFormat="1" applyFont="1" applyFill="1" applyBorder="1" applyAlignment="1">
      <alignment horizontal="center"/>
    </xf>
    <xf numFmtId="164" fontId="12" fillId="0" borderId="0" xfId="1" applyNumberFormat="1" applyFont="1"/>
    <xf numFmtId="164" fontId="12" fillId="0" borderId="0" xfId="1" quotePrefix="1" applyNumberFormat="1" applyFont="1" applyBorder="1" applyAlignment="1">
      <alignment horizontal="center"/>
    </xf>
    <xf numFmtId="164" fontId="12" fillId="0" borderId="0" xfId="1" applyNumberFormat="1" applyFont="1" applyBorder="1"/>
    <xf numFmtId="10" fontId="7" fillId="8" borderId="12" xfId="3" quotePrefix="1" applyNumberFormat="1" applyFont="1" applyFill="1" applyBorder="1" applyAlignment="1">
      <alignment horizontal="center"/>
    </xf>
    <xf numFmtId="10" fontId="7" fillId="8" borderId="14" xfId="3" quotePrefix="1" applyNumberFormat="1" applyFont="1" applyFill="1" applyBorder="1" applyAlignment="1">
      <alignment horizontal="center"/>
    </xf>
    <xf numFmtId="10" fontId="7" fillId="4" borderId="12" xfId="3" quotePrefix="1" applyNumberFormat="1" applyFont="1" applyFill="1" applyBorder="1" applyAlignment="1">
      <alignment horizontal="center"/>
    </xf>
    <xf numFmtId="0" fontId="12" fillId="0" borderId="8" xfId="0" quotePrefix="1" applyFont="1" applyBorder="1" applyAlignment="1">
      <alignment horizontal="center"/>
    </xf>
    <xf numFmtId="0" fontId="18" fillId="0" borderId="0" xfId="0" applyFont="1"/>
    <xf numFmtId="0" fontId="7" fillId="7" borderId="12" xfId="0" applyFont="1" applyFill="1" applyBorder="1" applyAlignment="1">
      <alignment horizontal="center"/>
    </xf>
    <xf numFmtId="0" fontId="7" fillId="6" borderId="13" xfId="0" applyFont="1" applyFill="1" applyBorder="1" applyAlignment="1">
      <alignment horizontal="center"/>
    </xf>
    <xf numFmtId="0" fontId="12" fillId="5" borderId="9" xfId="0" applyFont="1" applyFill="1" applyBorder="1"/>
    <xf numFmtId="0" fontId="12" fillId="5" borderId="8" xfId="0" applyFont="1" applyFill="1" applyBorder="1"/>
    <xf numFmtId="0" fontId="12" fillId="5" borderId="7" xfId="0" applyFont="1" applyFill="1" applyBorder="1"/>
    <xf numFmtId="0" fontId="15" fillId="12" borderId="14" xfId="0" applyFont="1" applyFill="1" applyBorder="1" applyAlignment="1"/>
    <xf numFmtId="165" fontId="18" fillId="12" borderId="12" xfId="2" applyNumberFormat="1" applyFont="1" applyFill="1" applyBorder="1" applyAlignment="1">
      <alignment horizontal="right"/>
    </xf>
    <xf numFmtId="165" fontId="18" fillId="12" borderId="13" xfId="2" applyNumberFormat="1" applyFont="1" applyFill="1" applyBorder="1" applyAlignment="1">
      <alignment horizontal="right"/>
    </xf>
    <xf numFmtId="0" fontId="7" fillId="11" borderId="12" xfId="0" applyFont="1" applyFill="1" applyBorder="1" applyAlignment="1">
      <alignment horizontal="center"/>
    </xf>
    <xf numFmtId="0" fontId="7" fillId="12" borderId="3" xfId="0" quotePrefix="1" applyFont="1" applyFill="1" applyBorder="1" applyAlignment="1">
      <alignment horizontal="center"/>
    </xf>
    <xf numFmtId="0" fontId="7" fillId="12" borderId="9" xfId="0" quotePrefix="1" applyFont="1" applyFill="1" applyBorder="1" applyAlignment="1">
      <alignment horizontal="center"/>
    </xf>
    <xf numFmtId="0" fontId="7" fillId="12" borderId="4" xfId="0" quotePrefix="1" applyFont="1" applyFill="1" applyBorder="1" applyAlignment="1">
      <alignment horizontal="center"/>
    </xf>
    <xf numFmtId="0" fontId="7" fillId="12" borderId="11" xfId="0" quotePrefix="1" applyFont="1" applyFill="1" applyBorder="1" applyAlignment="1">
      <alignment horizontal="center"/>
    </xf>
    <xf numFmtId="0" fontId="12" fillId="0" borderId="8" xfId="0" applyFont="1" applyFill="1" applyBorder="1" applyAlignment="1"/>
    <xf numFmtId="10" fontId="12" fillId="0" borderId="0" xfId="2" applyNumberFormat="1" applyFont="1" applyFill="1" applyBorder="1" applyAlignment="1"/>
    <xf numFmtId="0" fontId="12" fillId="0" borderId="0" xfId="0" applyFont="1" applyFill="1" applyBorder="1" applyAlignment="1"/>
    <xf numFmtId="165" fontId="12" fillId="0" borderId="0" xfId="2" applyNumberFormat="1" applyFont="1" applyFill="1" applyBorder="1" applyAlignment="1"/>
    <xf numFmtId="164" fontId="12" fillId="5" borderId="8" xfId="0" applyNumberFormat="1" applyFont="1" applyFill="1" applyBorder="1" applyAlignment="1"/>
    <xf numFmtId="164" fontId="12" fillId="5" borderId="0" xfId="1" applyNumberFormat="1" applyFont="1" applyFill="1" applyBorder="1" applyAlignment="1" applyProtection="1">
      <protection locked="0"/>
    </xf>
    <xf numFmtId="164" fontId="12" fillId="5" borderId="0" xfId="0" applyNumberFormat="1" applyFont="1" applyFill="1" applyBorder="1" applyAlignment="1" applyProtection="1">
      <protection locked="0"/>
    </xf>
    <xf numFmtId="2" fontId="13" fillId="13" borderId="12" xfId="0" applyNumberFormat="1" applyFont="1" applyFill="1" applyBorder="1" applyAlignment="1" applyProtection="1">
      <alignment horizontal="center"/>
      <protection locked="0"/>
    </xf>
    <xf numFmtId="0" fontId="33" fillId="0" borderId="0" xfId="0" applyFont="1" applyBorder="1"/>
    <xf numFmtId="17" fontId="12" fillId="0" borderId="17" xfId="0" applyNumberFormat="1" applyFont="1" applyBorder="1" applyAlignment="1">
      <alignment horizontal="left"/>
    </xf>
    <xf numFmtId="166" fontId="14" fillId="2" borderId="3" xfId="1" applyNumberFormat="1" applyFont="1" applyFill="1" applyBorder="1" applyAlignment="1" applyProtection="1">
      <alignment horizontal="center"/>
      <protection locked="0"/>
    </xf>
    <xf numFmtId="166" fontId="14" fillId="2" borderId="4" xfId="1" applyNumberFormat="1" applyFont="1" applyFill="1" applyBorder="1" applyAlignment="1" applyProtection="1">
      <alignment horizontal="center"/>
      <protection locked="0"/>
    </xf>
    <xf numFmtId="166" fontId="14" fillId="2" borderId="3" xfId="1" applyNumberFormat="1" applyFont="1" applyFill="1" applyBorder="1" applyAlignment="1" applyProtection="1">
      <protection locked="0"/>
    </xf>
    <xf numFmtId="166" fontId="14" fillId="2" borderId="4" xfId="1" applyNumberFormat="1" applyFont="1" applyFill="1" applyBorder="1" applyAlignment="1" applyProtection="1">
      <protection locked="0"/>
    </xf>
    <xf numFmtId="0" fontId="26" fillId="0" borderId="17" xfId="0" applyFont="1" applyBorder="1" applyAlignment="1">
      <alignment horizontal="center" vertical="center" wrapText="1"/>
    </xf>
    <xf numFmtId="166" fontId="12" fillId="2" borderId="8" xfId="1" quotePrefix="1" applyNumberFormat="1" applyFont="1" applyFill="1" applyBorder="1" applyAlignment="1">
      <alignment horizontal="center"/>
    </xf>
    <xf numFmtId="0" fontId="12" fillId="0" borderId="0" xfId="0" applyFont="1" applyBorder="1" applyAlignment="1">
      <alignment horizontal="center"/>
    </xf>
    <xf numFmtId="0" fontId="7" fillId="0" borderId="0" xfId="0" applyFont="1" applyBorder="1"/>
    <xf numFmtId="0" fontId="30" fillId="0" borderId="0" xfId="0" applyFont="1" applyAlignment="1">
      <alignment horizontal="left" indent="2"/>
    </xf>
    <xf numFmtId="0" fontId="14" fillId="0" borderId="0" xfId="0" applyNumberFormat="1" applyFont="1"/>
    <xf numFmtId="0" fontId="14" fillId="0" borderId="29" xfId="0" applyFont="1" applyBorder="1"/>
    <xf numFmtId="0" fontId="14" fillId="0" borderId="32" xfId="0" applyFont="1" applyBorder="1"/>
    <xf numFmtId="0" fontId="14" fillId="0" borderId="22" xfId="0" applyFont="1" applyBorder="1"/>
    <xf numFmtId="0" fontId="14" fillId="0" borderId="20" xfId="0" applyFont="1" applyBorder="1"/>
    <xf numFmtId="0" fontId="14" fillId="0" borderId="23" xfId="0" applyFont="1" applyBorder="1"/>
    <xf numFmtId="0" fontId="14" fillId="0" borderId="33" xfId="0" applyFont="1" applyBorder="1"/>
    <xf numFmtId="0" fontId="14" fillId="0" borderId="18" xfId="0" applyFont="1" applyBorder="1"/>
    <xf numFmtId="0" fontId="35" fillId="0" borderId="0" xfId="6" applyFont="1" applyAlignment="1">
      <alignment horizontal="right" vertical="center"/>
    </xf>
    <xf numFmtId="0" fontId="11" fillId="0" borderId="12" xfId="0" applyFont="1" applyFill="1" applyBorder="1" applyAlignment="1">
      <alignment horizontal="center" vertical="center"/>
    </xf>
    <xf numFmtId="0" fontId="35" fillId="0" borderId="0" xfId="6" applyFont="1" applyAlignment="1">
      <alignment vertical="center"/>
    </xf>
    <xf numFmtId="0" fontId="12" fillId="5" borderId="6" xfId="0" applyFont="1" applyFill="1" applyBorder="1"/>
    <xf numFmtId="10" fontId="13" fillId="10" borderId="14" xfId="0" applyNumberFormat="1" applyFont="1" applyFill="1" applyBorder="1"/>
    <xf numFmtId="10" fontId="6" fillId="10" borderId="14" xfId="0" applyNumberFormat="1" applyFont="1" applyFill="1" applyBorder="1"/>
    <xf numFmtId="0" fontId="16" fillId="0" borderId="0" xfId="0" applyFont="1" applyBorder="1"/>
    <xf numFmtId="17" fontId="7" fillId="0" borderId="0" xfId="0" applyNumberFormat="1" applyFont="1" applyBorder="1" applyAlignment="1" applyProtection="1">
      <alignment horizontal="center"/>
      <protection locked="0"/>
    </xf>
    <xf numFmtId="0" fontId="15" fillId="0" borderId="1" xfId="0" applyFont="1" applyBorder="1" applyAlignment="1">
      <alignment horizontal="center" wrapText="1"/>
    </xf>
    <xf numFmtId="166" fontId="14" fillId="2" borderId="9" xfId="1" applyNumberFormat="1" applyFont="1" applyFill="1" applyBorder="1" applyAlignment="1" applyProtection="1">
      <alignment horizontal="center"/>
      <protection locked="0"/>
    </xf>
    <xf numFmtId="166" fontId="14" fillId="2" borderId="11" xfId="1" applyNumberFormat="1" applyFont="1" applyFill="1" applyBorder="1" applyAlignment="1" applyProtection="1">
      <alignment horizontal="center"/>
      <protection locked="0"/>
    </xf>
    <xf numFmtId="166" fontId="13" fillId="2" borderId="9" xfId="1" quotePrefix="1" applyNumberFormat="1" applyFont="1" applyFill="1" applyBorder="1" applyAlignment="1">
      <alignment horizontal="center"/>
    </xf>
    <xf numFmtId="10" fontId="12" fillId="2" borderId="0" xfId="3" quotePrefix="1" applyNumberFormat="1" applyFont="1" applyFill="1" applyBorder="1" applyAlignment="1">
      <alignment horizontal="center"/>
    </xf>
    <xf numFmtId="164" fontId="12" fillId="5" borderId="0" xfId="0" applyNumberFormat="1" applyFont="1" applyFill="1" applyBorder="1" applyAlignment="1"/>
    <xf numFmtId="166" fontId="14" fillId="2" borderId="9" xfId="1" applyNumberFormat="1" applyFont="1" applyFill="1" applyBorder="1" applyAlignment="1" applyProtection="1">
      <protection locked="0"/>
    </xf>
    <xf numFmtId="166" fontId="14" fillId="2" borderId="11" xfId="1" applyNumberFormat="1" applyFont="1" applyFill="1" applyBorder="1" applyAlignment="1" applyProtection="1">
      <protection locked="0"/>
    </xf>
    <xf numFmtId="166" fontId="16" fillId="2" borderId="13" xfId="1" applyNumberFormat="1" applyFont="1" applyFill="1" applyBorder="1" applyAlignment="1" applyProtection="1">
      <protection locked="0"/>
    </xf>
    <xf numFmtId="166" fontId="6" fillId="2" borderId="11" xfId="1" quotePrefix="1" applyNumberFormat="1" applyFont="1" applyFill="1" applyBorder="1" applyAlignment="1">
      <alignment horizontal="center"/>
    </xf>
    <xf numFmtId="166" fontId="12" fillId="2" borderId="0" xfId="1" quotePrefix="1" applyNumberFormat="1" applyFont="1" applyFill="1" applyBorder="1" applyAlignment="1">
      <alignment horizontal="center"/>
    </xf>
    <xf numFmtId="10" fontId="7" fillId="8" borderId="13" xfId="3" quotePrefix="1" applyNumberFormat="1" applyFont="1" applyFill="1" applyBorder="1" applyAlignment="1">
      <alignment horizontal="center"/>
    </xf>
    <xf numFmtId="0" fontId="12" fillId="5" borderId="3" xfId="0" applyFont="1" applyFill="1" applyBorder="1"/>
    <xf numFmtId="0" fontId="16" fillId="5" borderId="3" xfId="0" applyFont="1" applyFill="1" applyBorder="1"/>
    <xf numFmtId="164" fontId="14" fillId="5" borderId="3" xfId="1" applyNumberFormat="1" applyFont="1" applyFill="1" applyBorder="1"/>
    <xf numFmtId="10" fontId="13" fillId="10" borderId="14" xfId="3" applyNumberFormat="1" applyFont="1" applyFill="1" applyBorder="1"/>
    <xf numFmtId="10" fontId="18" fillId="0" borderId="14" xfId="3" applyNumberFormat="1" applyFont="1" applyFill="1" applyBorder="1" applyAlignment="1">
      <alignment horizontal="center"/>
    </xf>
    <xf numFmtId="2" fontId="6" fillId="2" borderId="2" xfId="0" applyNumberFormat="1" applyFont="1" applyFill="1" applyBorder="1" applyAlignment="1" applyProtection="1">
      <alignment horizontal="center"/>
      <protection locked="0"/>
    </xf>
    <xf numFmtId="0" fontId="12" fillId="5" borderId="5" xfId="0" applyFont="1" applyFill="1" applyBorder="1"/>
    <xf numFmtId="2" fontId="18" fillId="2" borderId="12" xfId="0" quotePrefix="1" applyNumberFormat="1" applyFont="1" applyFill="1" applyBorder="1" applyAlignment="1">
      <alignment horizontal="center"/>
    </xf>
    <xf numFmtId="0" fontId="12" fillId="5" borderId="1" xfId="0" applyFont="1" applyFill="1" applyBorder="1"/>
    <xf numFmtId="0" fontId="12" fillId="5" borderId="10" xfId="0" quotePrefix="1" applyFont="1" applyFill="1" applyBorder="1" applyAlignment="1">
      <alignment horizontal="center"/>
    </xf>
    <xf numFmtId="0" fontId="12" fillId="5" borderId="1" xfId="0" quotePrefix="1" applyFont="1" applyFill="1" applyBorder="1" applyAlignment="1">
      <alignment horizontal="center"/>
    </xf>
    <xf numFmtId="0" fontId="12" fillId="5" borderId="1" xfId="0" applyFont="1" applyFill="1" applyBorder="1" applyAlignment="1">
      <alignment horizontal="center"/>
    </xf>
    <xf numFmtId="0" fontId="12" fillId="5" borderId="11" xfId="0" applyFont="1" applyFill="1" applyBorder="1"/>
    <xf numFmtId="2" fontId="7" fillId="13" borderId="12" xfId="0" applyNumberFormat="1" applyFont="1" applyFill="1" applyBorder="1" applyAlignment="1" applyProtection="1">
      <alignment horizontal="center"/>
      <protection locked="0"/>
    </xf>
    <xf numFmtId="2" fontId="18" fillId="2" borderId="12" xfId="0" applyNumberFormat="1" applyFont="1" applyFill="1" applyBorder="1" applyAlignment="1" applyProtection="1">
      <alignment horizontal="center"/>
      <protection locked="0"/>
    </xf>
    <xf numFmtId="2" fontId="7" fillId="2" borderId="12" xfId="0" applyNumberFormat="1" applyFont="1" applyFill="1" applyBorder="1" applyAlignment="1" applyProtection="1">
      <alignment horizontal="center"/>
      <protection locked="0"/>
    </xf>
    <xf numFmtId="10" fontId="15" fillId="3" borderId="8" xfId="3" quotePrefix="1" applyNumberFormat="1" applyFont="1" applyFill="1" applyBorder="1" applyAlignment="1">
      <alignment horizontal="center"/>
    </xf>
    <xf numFmtId="10" fontId="15" fillId="3" borderId="0" xfId="3" quotePrefix="1" applyNumberFormat="1" applyFont="1" applyFill="1" applyBorder="1" applyAlignment="1">
      <alignment horizontal="center"/>
    </xf>
    <xf numFmtId="0" fontId="29" fillId="3" borderId="17" xfId="0" applyFont="1" applyFill="1" applyBorder="1" applyAlignment="1">
      <alignment horizontal="center" vertical="center"/>
    </xf>
    <xf numFmtId="0" fontId="12" fillId="0" borderId="0" xfId="0" quotePrefix="1" applyFont="1" applyFill="1"/>
    <xf numFmtId="0" fontId="36" fillId="0" borderId="0" xfId="5" applyNumberFormat="1" applyFont="1" applyAlignment="1">
      <alignment vertical="top"/>
    </xf>
    <xf numFmtId="0" fontId="36" fillId="0" borderId="0" xfId="5" applyNumberFormat="1" applyFont="1" applyAlignment="1">
      <alignment horizontal="centerContinuous" vertical="top"/>
    </xf>
    <xf numFmtId="0" fontId="36" fillId="0" borderId="0" xfId="0" applyFont="1" applyAlignment="1">
      <alignment horizontal="centerContinuous"/>
    </xf>
    <xf numFmtId="0" fontId="36" fillId="0" borderId="0" xfId="5" applyNumberFormat="1" applyFont="1" applyAlignment="1">
      <alignment horizontal="right" vertical="top"/>
    </xf>
    <xf numFmtId="0" fontId="15" fillId="0" borderId="5" xfId="0" applyFont="1" applyFill="1" applyBorder="1" applyAlignment="1"/>
    <xf numFmtId="0" fontId="14" fillId="0" borderId="21" xfId="0" quotePrefix="1" applyFont="1" applyBorder="1" applyAlignment="1">
      <alignment horizontal="left" indent="2"/>
    </xf>
    <xf numFmtId="0" fontId="14" fillId="0" borderId="21" xfId="0" quotePrefix="1" applyFont="1" applyBorder="1" applyAlignment="1">
      <alignment horizontal="left" vertical="center" wrapText="1" indent="2"/>
    </xf>
    <xf numFmtId="0" fontId="0" fillId="0" borderId="0" xfId="0"/>
    <xf numFmtId="0" fontId="0" fillId="0" borderId="0" xfId="0" applyAlignment="1">
      <alignment vertical="center"/>
    </xf>
    <xf numFmtId="0" fontId="38" fillId="0" borderId="0" xfId="0" applyFont="1" applyAlignment="1">
      <alignment vertical="center"/>
    </xf>
    <xf numFmtId="0" fontId="0" fillId="2" borderId="0" xfId="0" applyFill="1"/>
    <xf numFmtId="0" fontId="0" fillId="0" borderId="0" xfId="0" applyAlignment="1">
      <alignment horizontal="left" wrapText="1"/>
    </xf>
    <xf numFmtId="0" fontId="0" fillId="2" borderId="0" xfId="0" applyFill="1" applyAlignment="1">
      <alignment horizontal="left" wrapText="1"/>
    </xf>
    <xf numFmtId="0" fontId="42" fillId="0" borderId="0" xfId="0" applyFont="1"/>
    <xf numFmtId="0" fontId="0" fillId="2" borderId="9" xfId="0" applyFill="1" applyBorder="1"/>
    <xf numFmtId="0" fontId="39" fillId="2" borderId="8" xfId="0" applyFont="1" applyFill="1" applyBorder="1" applyAlignment="1">
      <alignment horizontal="center"/>
    </xf>
    <xf numFmtId="0" fontId="42" fillId="2" borderId="8" xfId="0" applyFont="1" applyFill="1" applyBorder="1"/>
    <xf numFmtId="0" fontId="0" fillId="0" borderId="0" xfId="0"/>
    <xf numFmtId="0" fontId="0" fillId="0" borderId="0" xfId="0"/>
    <xf numFmtId="0" fontId="39" fillId="0" borderId="2" xfId="0" applyFont="1"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horizontal="center" vertical="center" wrapText="1"/>
    </xf>
    <xf numFmtId="0" fontId="44" fillId="0" borderId="12" xfId="0" applyFont="1" applyBorder="1" applyAlignment="1">
      <alignment horizontal="center" vertical="center" textRotation="90"/>
    </xf>
    <xf numFmtId="0" fontId="47" fillId="0" borderId="0" xfId="0" applyFont="1"/>
    <xf numFmtId="0" fontId="47" fillId="2" borderId="0" xfId="0" applyFont="1" applyFill="1"/>
    <xf numFmtId="0" fontId="47" fillId="2" borderId="0" xfId="0" applyFont="1" applyFill="1" applyAlignment="1">
      <alignment horizontal="left" wrapText="1"/>
    </xf>
    <xf numFmtId="0" fontId="47" fillId="0" borderId="0" xfId="0" applyFont="1" applyAlignment="1">
      <alignment horizontal="left" wrapText="1"/>
    </xf>
    <xf numFmtId="0" fontId="0" fillId="15" borderId="0" xfId="0" applyFill="1" applyBorder="1"/>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0" xfId="0"/>
    <xf numFmtId="0" fontId="41" fillId="15" borderId="0" xfId="0" applyFont="1" applyFill="1" applyBorder="1" applyAlignment="1">
      <alignment horizontal="left" vertical="center" wrapText="1"/>
    </xf>
    <xf numFmtId="0" fontId="0" fillId="0" borderId="36" xfId="0" applyBorder="1" applyAlignment="1">
      <alignment horizontal="center" vertical="center"/>
    </xf>
    <xf numFmtId="0" fontId="0" fillId="0" borderId="38" xfId="0" applyBorder="1" applyAlignment="1">
      <alignment horizontal="center" vertical="center" wrapText="1"/>
    </xf>
    <xf numFmtId="0" fontId="0" fillId="0" borderId="38" xfId="0" applyBorder="1" applyAlignment="1">
      <alignment horizontal="center" vertical="center"/>
    </xf>
    <xf numFmtId="0" fontId="0" fillId="0" borderId="39" xfId="0" applyFont="1" applyBorder="1" applyAlignment="1">
      <alignment horizontal="center" vertical="center" wrapText="1"/>
    </xf>
    <xf numFmtId="0" fontId="51" fillId="15" borderId="35" xfId="0" applyFont="1" applyFill="1" applyBorder="1" applyAlignment="1">
      <alignment horizontal="left" vertical="center" wrapText="1"/>
    </xf>
    <xf numFmtId="0" fontId="51" fillId="15" borderId="37" xfId="0" applyFont="1" applyFill="1" applyBorder="1" applyAlignment="1">
      <alignment horizontal="left" vertical="center" wrapText="1"/>
    </xf>
    <xf numFmtId="0" fontId="48" fillId="2" borderId="0" xfId="0" applyFont="1" applyFill="1" applyAlignment="1">
      <alignment vertical="top" wrapText="1"/>
    </xf>
    <xf numFmtId="0" fontId="40" fillId="2" borderId="0" xfId="0" applyFont="1" applyFill="1" applyAlignment="1">
      <alignment vertical="top" wrapText="1"/>
    </xf>
    <xf numFmtId="0" fontId="40" fillId="2" borderId="7" xfId="0" applyFont="1" applyFill="1" applyBorder="1" applyAlignment="1">
      <alignment vertical="top" wrapText="1"/>
    </xf>
    <xf numFmtId="0" fontId="51" fillId="15" borderId="40" xfId="0" applyFont="1" applyFill="1" applyBorder="1" applyAlignment="1">
      <alignment horizontal="left" vertical="center" wrapText="1"/>
    </xf>
    <xf numFmtId="0" fontId="0" fillId="0" borderId="41" xfId="0" applyBorder="1" applyAlignment="1">
      <alignment horizontal="center" vertical="center" wrapText="1"/>
    </xf>
    <xf numFmtId="0" fontId="0" fillId="15" borderId="1" xfId="0" applyFill="1" applyBorder="1"/>
    <xf numFmtId="0" fontId="39" fillId="14" borderId="26" xfId="0" applyFont="1" applyFill="1" applyBorder="1" applyAlignment="1">
      <alignment horizontal="center"/>
    </xf>
    <xf numFmtId="0" fontId="39" fillId="14" borderId="27" xfId="0" applyFont="1" applyFill="1" applyBorder="1" applyAlignment="1">
      <alignment horizontal="center"/>
    </xf>
    <xf numFmtId="0" fontId="39" fillId="14" borderId="34" xfId="0" applyFont="1" applyFill="1" applyBorder="1" applyAlignment="1">
      <alignment horizontal="center"/>
    </xf>
    <xf numFmtId="0" fontId="0" fillId="0" borderId="0" xfId="0"/>
    <xf numFmtId="0" fontId="0" fillId="0" borderId="12" xfId="0" applyBorder="1" applyAlignment="1">
      <alignment horizontal="left" vertical="top" wrapText="1"/>
    </xf>
    <xf numFmtId="0" fontId="39" fillId="14" borderId="44" xfId="0" applyFont="1" applyFill="1" applyBorder="1" applyAlignment="1">
      <alignment horizontal="left" vertical="center"/>
    </xf>
    <xf numFmtId="0" fontId="12" fillId="0" borderId="0" xfId="0" applyFont="1" applyBorder="1" applyAlignment="1">
      <alignment horizontal="left" vertical="top" wrapText="1"/>
    </xf>
    <xf numFmtId="0" fontId="22" fillId="0" borderId="0" xfId="0" applyFont="1" applyFill="1" applyBorder="1" applyAlignment="1">
      <alignment horizontal="left" vertical="top" wrapText="1"/>
    </xf>
    <xf numFmtId="0" fontId="12" fillId="0" borderId="0" xfId="0" applyFont="1" applyAlignment="1">
      <alignment horizontal="center"/>
    </xf>
    <xf numFmtId="0" fontId="26" fillId="0" borderId="0" xfId="0" applyFont="1" applyFill="1" applyBorder="1" applyAlignment="1">
      <alignment horizontal="center" vertical="center" wrapText="1"/>
    </xf>
    <xf numFmtId="0" fontId="12" fillId="0" borderId="0" xfId="0" applyFont="1" applyFill="1" applyBorder="1" applyAlignment="1">
      <alignment horizontal="left" vertical="top" wrapText="1"/>
    </xf>
    <xf numFmtId="9" fontId="25" fillId="0" borderId="0" xfId="0" applyNumberFormat="1" applyFont="1" applyFill="1" applyBorder="1" applyAlignment="1">
      <alignment horizontal="center" vertical="center" wrapText="1"/>
    </xf>
    <xf numFmtId="0" fontId="22" fillId="0" borderId="0" xfId="0" applyFont="1" applyFill="1" applyBorder="1" applyAlignment="1">
      <alignment horizontal="left" vertical="top" wrapText="1"/>
    </xf>
    <xf numFmtId="0" fontId="7" fillId="0" borderId="0" xfId="0" applyFont="1" applyFill="1" applyBorder="1" applyAlignment="1"/>
    <xf numFmtId="0" fontId="25" fillId="0" borderId="0" xfId="0" applyFont="1" applyFill="1" applyBorder="1" applyAlignment="1"/>
    <xf numFmtId="0" fontId="18" fillId="0" borderId="1" xfId="0" applyFont="1" applyBorder="1" applyAlignment="1">
      <alignment horizontal="center" vertical="top"/>
    </xf>
    <xf numFmtId="10" fontId="7" fillId="16" borderId="16" xfId="3" quotePrefix="1" applyNumberFormat="1" applyFont="1" applyFill="1" applyBorder="1" applyAlignment="1" applyProtection="1">
      <alignment horizontal="center"/>
      <protection locked="0"/>
    </xf>
    <xf numFmtId="0" fontId="0" fillId="0" borderId="0" xfId="0"/>
    <xf numFmtId="0" fontId="14" fillId="0" borderId="20" xfId="0" quotePrefix="1" applyFont="1" applyBorder="1" applyAlignment="1">
      <alignment horizontal="left" vertical="center" wrapText="1" indent="2"/>
    </xf>
    <xf numFmtId="164" fontId="14" fillId="0" borderId="0" xfId="1" applyNumberFormat="1" applyFont="1"/>
    <xf numFmtId="0" fontId="14" fillId="0" borderId="0" xfId="0" applyFont="1" applyAlignment="1">
      <alignment horizontal="center"/>
    </xf>
    <xf numFmtId="164" fontId="14" fillId="0" borderId="0" xfId="1" applyNumberFormat="1" applyFont="1" applyAlignment="1">
      <alignment horizontal="center"/>
    </xf>
    <xf numFmtId="164" fontId="13" fillId="0" borderId="0" xfId="1" applyNumberFormat="1" applyFont="1" applyAlignment="1">
      <alignment horizontal="center"/>
    </xf>
    <xf numFmtId="164" fontId="14" fillId="0" borderId="0" xfId="1" quotePrefix="1" applyNumberFormat="1" applyFont="1" applyAlignment="1">
      <alignment horizontal="center"/>
    </xf>
    <xf numFmtId="164" fontId="14" fillId="4" borderId="0" xfId="1" applyNumberFormat="1" applyFont="1" applyFill="1"/>
    <xf numFmtId="0" fontId="7" fillId="0" borderId="9" xfId="0" applyFont="1" applyBorder="1" applyAlignment="1">
      <alignment horizontal="center" vertical="top"/>
    </xf>
    <xf numFmtId="0" fontId="26" fillId="12" borderId="2" xfId="0" applyFont="1" applyFill="1" applyBorder="1" applyAlignment="1">
      <alignment horizontal="center" vertical="center" wrapText="1"/>
    </xf>
    <xf numFmtId="0" fontId="26" fillId="12" borderId="4" xfId="0" applyFont="1" applyFill="1" applyBorder="1" applyAlignment="1">
      <alignment horizontal="center" vertical="center"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10" xfId="0" applyFont="1" applyBorder="1" applyAlignment="1">
      <alignment horizontal="left" vertical="top" wrapText="1"/>
    </xf>
    <xf numFmtId="0" fontId="12" fillId="0" borderId="1" xfId="0" applyFont="1" applyBorder="1" applyAlignment="1">
      <alignment horizontal="left" vertical="top" wrapText="1"/>
    </xf>
    <xf numFmtId="0" fontId="12" fillId="0" borderId="11" xfId="0" applyFont="1" applyBorder="1" applyAlignment="1">
      <alignment horizontal="left" vertical="top" wrapText="1"/>
    </xf>
    <xf numFmtId="0" fontId="27" fillId="0" borderId="8" xfId="0" applyFont="1" applyBorder="1" applyAlignment="1">
      <alignment horizontal="center" vertical="top" wrapText="1"/>
    </xf>
    <xf numFmtId="0" fontId="27" fillId="0" borderId="0" xfId="0" applyFont="1" applyBorder="1" applyAlignment="1">
      <alignment horizontal="center" vertical="top" wrapText="1"/>
    </xf>
    <xf numFmtId="0" fontId="22" fillId="0" borderId="5" xfId="0" applyFont="1" applyFill="1" applyBorder="1" applyAlignment="1">
      <alignment horizontal="left" vertical="top" wrapText="1"/>
    </xf>
    <xf numFmtId="0" fontId="22" fillId="0" borderId="6" xfId="0" applyFont="1" applyFill="1" applyBorder="1" applyAlignment="1">
      <alignment horizontal="left" vertical="top" wrapText="1"/>
    </xf>
    <xf numFmtId="0" fontId="22" fillId="0" borderId="7" xfId="0" applyFont="1" applyFill="1" applyBorder="1" applyAlignment="1">
      <alignment horizontal="left" vertical="top" wrapText="1"/>
    </xf>
    <xf numFmtId="0" fontId="22" fillId="0" borderId="10" xfId="0" applyFont="1" applyFill="1" applyBorder="1" applyAlignment="1">
      <alignment horizontal="left" vertical="top" wrapText="1"/>
    </xf>
    <xf numFmtId="0" fontId="22" fillId="0" borderId="1" xfId="0" applyFont="1" applyFill="1" applyBorder="1" applyAlignment="1">
      <alignment horizontal="left" vertical="top" wrapText="1"/>
    </xf>
    <xf numFmtId="0" fontId="22" fillId="0" borderId="11" xfId="0" applyFont="1" applyFill="1" applyBorder="1" applyAlignment="1">
      <alignment horizontal="left" vertical="top" wrapText="1"/>
    </xf>
    <xf numFmtId="0" fontId="12" fillId="0" borderId="14" xfId="0" applyFont="1" applyBorder="1" applyAlignment="1">
      <alignment horizontal="left" vertical="top" wrapText="1"/>
    </xf>
    <xf numFmtId="0" fontId="12" fillId="0" borderId="15" xfId="0" applyFont="1" applyBorder="1" applyAlignment="1">
      <alignment horizontal="left" vertical="top" wrapText="1"/>
    </xf>
    <xf numFmtId="0" fontId="12" fillId="0" borderId="13" xfId="0" applyFont="1" applyBorder="1" applyAlignment="1">
      <alignment horizontal="left" vertical="top" wrapText="1"/>
    </xf>
    <xf numFmtId="0" fontId="7" fillId="12" borderId="5" xfId="0" applyFont="1" applyFill="1" applyBorder="1" applyAlignment="1">
      <alignment horizontal="left" vertical="top"/>
    </xf>
    <xf numFmtId="0" fontId="7" fillId="12" borderId="6" xfId="0" applyFont="1" applyFill="1" applyBorder="1" applyAlignment="1">
      <alignment horizontal="left" vertical="top"/>
    </xf>
    <xf numFmtId="0" fontId="25" fillId="12" borderId="14" xfId="0" applyFont="1" applyFill="1" applyBorder="1" applyAlignment="1">
      <alignment horizontal="center"/>
    </xf>
    <xf numFmtId="0" fontId="25" fillId="12" borderId="15" xfId="0" applyFont="1" applyFill="1" applyBorder="1" applyAlignment="1">
      <alignment horizontal="center"/>
    </xf>
    <xf numFmtId="0" fontId="25" fillId="12" borderId="13" xfId="0" applyFont="1" applyFill="1" applyBorder="1" applyAlignment="1">
      <alignment horizontal="center"/>
    </xf>
    <xf numFmtId="0" fontId="7" fillId="12" borderId="10" xfId="0" applyFont="1" applyFill="1" applyBorder="1" applyAlignment="1">
      <alignment horizontal="left" vertical="top"/>
    </xf>
    <xf numFmtId="0" fontId="7" fillId="12" borderId="1" xfId="0" applyFont="1" applyFill="1" applyBorder="1" applyAlignment="1">
      <alignment horizontal="left" vertical="top"/>
    </xf>
    <xf numFmtId="0" fontId="22" fillId="0" borderId="8"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9" xfId="0" applyFont="1" applyFill="1" applyBorder="1" applyAlignment="1">
      <alignment horizontal="left" vertical="top" wrapText="1"/>
    </xf>
    <xf numFmtId="9" fontId="25" fillId="12" borderId="5" xfId="0" applyNumberFormat="1" applyFont="1" applyFill="1" applyBorder="1" applyAlignment="1">
      <alignment horizontal="center" vertical="center" wrapText="1"/>
    </xf>
    <xf numFmtId="9" fontId="25" fillId="12" borderId="6" xfId="0" applyNumberFormat="1" applyFont="1" applyFill="1" applyBorder="1" applyAlignment="1">
      <alignment horizontal="center" vertical="center" wrapText="1"/>
    </xf>
    <xf numFmtId="9" fontId="25" fillId="12" borderId="7" xfId="0" applyNumberFormat="1" applyFont="1" applyFill="1" applyBorder="1" applyAlignment="1">
      <alignment horizontal="center" vertical="center" wrapText="1"/>
    </xf>
    <xf numFmtId="9" fontId="25" fillId="12" borderId="8" xfId="0" applyNumberFormat="1" applyFont="1" applyFill="1" applyBorder="1" applyAlignment="1">
      <alignment horizontal="center" vertical="center" wrapText="1"/>
    </xf>
    <xf numFmtId="9" fontId="25" fillId="12" borderId="0" xfId="0" applyNumberFormat="1" applyFont="1" applyFill="1" applyBorder="1" applyAlignment="1">
      <alignment horizontal="center" vertical="center" wrapText="1"/>
    </xf>
    <xf numFmtId="9" fontId="25" fillId="12" borderId="9" xfId="0" applyNumberFormat="1" applyFont="1" applyFill="1" applyBorder="1" applyAlignment="1">
      <alignment horizontal="center" vertical="center" wrapText="1"/>
    </xf>
    <xf numFmtId="9" fontId="25" fillId="12" borderId="10" xfId="0" applyNumberFormat="1" applyFont="1" applyFill="1" applyBorder="1" applyAlignment="1">
      <alignment horizontal="center" vertical="center" wrapText="1"/>
    </xf>
    <xf numFmtId="9" fontId="25" fillId="12" borderId="1" xfId="0" applyNumberFormat="1" applyFont="1" applyFill="1" applyBorder="1" applyAlignment="1">
      <alignment horizontal="center" vertical="center" wrapText="1"/>
    </xf>
    <xf numFmtId="9" fontId="25" fillId="12" borderId="11" xfId="0" applyNumberFormat="1" applyFont="1" applyFill="1" applyBorder="1" applyAlignment="1">
      <alignment horizontal="center" vertical="center" wrapText="1"/>
    </xf>
    <xf numFmtId="0" fontId="7" fillId="12" borderId="2" xfId="0" applyFont="1" applyFill="1" applyBorder="1" applyAlignment="1">
      <alignment horizontal="center" vertical="center" wrapText="1"/>
    </xf>
    <xf numFmtId="0" fontId="7" fillId="12" borderId="3" xfId="0" applyFont="1" applyFill="1" applyBorder="1" applyAlignment="1">
      <alignment horizontal="center" vertical="center" wrapText="1"/>
    </xf>
    <xf numFmtId="0" fontId="7" fillId="12" borderId="4" xfId="0" applyFont="1" applyFill="1" applyBorder="1" applyAlignment="1">
      <alignment horizontal="center" vertical="center" wrapText="1"/>
    </xf>
    <xf numFmtId="0" fontId="12" fillId="0" borderId="8" xfId="0" applyFont="1" applyBorder="1" applyAlignment="1">
      <alignment horizontal="left" vertical="top" wrapText="1"/>
    </xf>
    <xf numFmtId="0" fontId="12" fillId="0" borderId="0" xfId="0" applyFont="1" applyBorder="1" applyAlignment="1">
      <alignment horizontal="left" vertical="top" wrapText="1"/>
    </xf>
    <xf numFmtId="0" fontId="12" fillId="0" borderId="9" xfId="0" applyFont="1" applyBorder="1" applyAlignment="1">
      <alignment horizontal="left" vertical="top" wrapText="1"/>
    </xf>
    <xf numFmtId="0" fontId="22" fillId="4" borderId="14" xfId="0" applyFont="1" applyFill="1" applyBorder="1" applyAlignment="1">
      <alignment horizontal="left" vertical="top" wrapText="1"/>
    </xf>
    <xf numFmtId="0" fontId="22" fillId="4" borderId="15" xfId="0" applyFont="1" applyFill="1" applyBorder="1" applyAlignment="1">
      <alignment horizontal="left" vertical="top" wrapText="1"/>
    </xf>
    <xf numFmtId="0" fontId="22" fillId="4" borderId="13" xfId="0" applyFont="1" applyFill="1" applyBorder="1" applyAlignment="1">
      <alignment horizontal="left" vertical="top" wrapText="1"/>
    </xf>
    <xf numFmtId="0" fontId="22" fillId="4" borderId="5" xfId="0" applyFont="1" applyFill="1" applyBorder="1" applyAlignment="1">
      <alignment horizontal="left" vertical="top" wrapText="1"/>
    </xf>
    <xf numFmtId="0" fontId="22" fillId="4" borderId="6" xfId="0" applyFont="1" applyFill="1" applyBorder="1" applyAlignment="1">
      <alignment horizontal="left" vertical="top" wrapText="1"/>
    </xf>
    <xf numFmtId="0" fontId="22" fillId="4" borderId="7" xfId="0" applyFont="1" applyFill="1" applyBorder="1" applyAlignment="1">
      <alignment horizontal="left" vertical="top" wrapText="1"/>
    </xf>
    <xf numFmtId="0" fontId="22" fillId="4" borderId="10" xfId="0" applyFont="1" applyFill="1" applyBorder="1" applyAlignment="1">
      <alignment horizontal="left" vertical="top" wrapText="1"/>
    </xf>
    <xf numFmtId="0" fontId="22" fillId="4" borderId="1" xfId="0" applyFont="1" applyFill="1" applyBorder="1" applyAlignment="1">
      <alignment horizontal="left" vertical="top" wrapText="1"/>
    </xf>
    <xf numFmtId="0" fontId="22" fillId="4" borderId="11" xfId="0" applyFont="1" applyFill="1" applyBorder="1" applyAlignment="1">
      <alignment horizontal="left" vertical="top" wrapText="1"/>
    </xf>
    <xf numFmtId="0" fontId="22" fillId="4" borderId="8" xfId="0" applyFont="1" applyFill="1" applyBorder="1" applyAlignment="1">
      <alignment horizontal="left" vertical="top" wrapText="1"/>
    </xf>
    <xf numFmtId="0" fontId="22" fillId="4" borderId="0" xfId="0" applyFont="1" applyFill="1" applyBorder="1" applyAlignment="1">
      <alignment horizontal="left" vertical="top" wrapText="1"/>
    </xf>
    <xf numFmtId="0" fontId="22" fillId="4" borderId="9" xfId="0" applyFont="1" applyFill="1" applyBorder="1" applyAlignment="1">
      <alignment horizontal="left" vertical="top" wrapText="1"/>
    </xf>
    <xf numFmtId="0" fontId="28" fillId="12" borderId="2" xfId="0" applyFont="1" applyFill="1" applyBorder="1" applyAlignment="1">
      <alignment horizontal="center" vertical="center" textRotation="90" wrapText="1"/>
    </xf>
    <xf numFmtId="0" fontId="28" fillId="12" borderId="4" xfId="0" applyFont="1" applyFill="1" applyBorder="1" applyAlignment="1">
      <alignment horizontal="center" vertical="center" textRotation="90" wrapText="1"/>
    </xf>
    <xf numFmtId="0" fontId="25" fillId="11" borderId="15" xfId="0" applyFont="1" applyFill="1" applyBorder="1" applyAlignment="1">
      <alignment horizontal="center"/>
    </xf>
    <xf numFmtId="0" fontId="25" fillId="11" borderId="13" xfId="0" applyFont="1" applyFill="1" applyBorder="1" applyAlignment="1">
      <alignment horizontal="center"/>
    </xf>
    <xf numFmtId="0" fontId="26" fillId="12" borderId="3" xfId="0" applyFont="1" applyFill="1" applyBorder="1" applyAlignment="1">
      <alignment horizontal="center" vertical="center" wrapText="1"/>
    </xf>
    <xf numFmtId="0" fontId="7" fillId="12" borderId="15" xfId="0" applyFont="1" applyFill="1" applyBorder="1" applyAlignment="1">
      <alignment horizontal="center"/>
    </xf>
    <xf numFmtId="0" fontId="25" fillId="7" borderId="14" xfId="0" applyFont="1" applyFill="1" applyBorder="1" applyAlignment="1">
      <alignment horizontal="center"/>
    </xf>
    <xf numFmtId="0" fontId="25" fillId="7" borderId="15" xfId="0" applyFont="1" applyFill="1" applyBorder="1" applyAlignment="1">
      <alignment horizontal="center"/>
    </xf>
    <xf numFmtId="0" fontId="25" fillId="7" borderId="13" xfId="0" applyFont="1" applyFill="1" applyBorder="1" applyAlignment="1">
      <alignment horizontal="center"/>
    </xf>
    <xf numFmtId="0" fontId="25" fillId="6" borderId="14" xfId="0" applyFont="1" applyFill="1" applyBorder="1" applyAlignment="1">
      <alignment horizontal="center"/>
    </xf>
    <xf numFmtId="0" fontId="25" fillId="6" borderId="15" xfId="0" applyFont="1" applyFill="1" applyBorder="1" applyAlignment="1">
      <alignment horizontal="center"/>
    </xf>
    <xf numFmtId="0" fontId="25" fillId="6" borderId="13" xfId="0" applyFont="1" applyFill="1" applyBorder="1" applyAlignment="1">
      <alignment horizontal="center"/>
    </xf>
    <xf numFmtId="9" fontId="25" fillId="12" borderId="14" xfId="0" applyNumberFormat="1" applyFont="1" applyFill="1" applyBorder="1" applyAlignment="1">
      <alignment horizontal="center" vertical="center" wrapText="1"/>
    </xf>
    <xf numFmtId="9" fontId="25" fillId="12" borderId="15" xfId="0" applyNumberFormat="1" applyFont="1" applyFill="1" applyBorder="1" applyAlignment="1">
      <alignment horizontal="center" vertical="center" wrapText="1"/>
    </xf>
    <xf numFmtId="9" fontId="25" fillId="12" borderId="13" xfId="0" applyNumberFormat="1" applyFont="1" applyFill="1" applyBorder="1" applyAlignment="1">
      <alignment horizontal="center" vertical="center" wrapText="1"/>
    </xf>
    <xf numFmtId="0" fontId="24" fillId="12" borderId="5" xfId="0" applyFont="1" applyFill="1" applyBorder="1" applyAlignment="1">
      <alignment horizontal="center" vertical="center"/>
    </xf>
    <xf numFmtId="0" fontId="24" fillId="12" borderId="6" xfId="0" applyFont="1" applyFill="1" applyBorder="1" applyAlignment="1">
      <alignment horizontal="center" vertical="center"/>
    </xf>
    <xf numFmtId="0" fontId="24" fillId="12" borderId="7" xfId="0" applyFont="1" applyFill="1" applyBorder="1" applyAlignment="1">
      <alignment horizontal="center" vertical="center"/>
    </xf>
    <xf numFmtId="0" fontId="24" fillId="12" borderId="8" xfId="0" applyFont="1" applyFill="1" applyBorder="1" applyAlignment="1">
      <alignment horizontal="center" vertical="center"/>
    </xf>
    <xf numFmtId="0" fontId="24" fillId="12" borderId="0" xfId="0" applyFont="1" applyFill="1" applyBorder="1" applyAlignment="1">
      <alignment horizontal="center" vertical="center"/>
    </xf>
    <xf numFmtId="0" fontId="24" fillId="12" borderId="9" xfId="0" applyFont="1" applyFill="1" applyBorder="1" applyAlignment="1">
      <alignment horizontal="center" vertical="center"/>
    </xf>
    <xf numFmtId="0" fontId="24" fillId="12" borderId="10" xfId="0" applyFont="1" applyFill="1" applyBorder="1" applyAlignment="1">
      <alignment horizontal="center" vertical="center"/>
    </xf>
    <xf numFmtId="0" fontId="24" fillId="12" borderId="1" xfId="0" applyFont="1" applyFill="1" applyBorder="1" applyAlignment="1">
      <alignment horizontal="center" vertical="center"/>
    </xf>
    <xf numFmtId="0" fontId="24" fillId="12" borderId="11" xfId="0" applyFont="1" applyFill="1" applyBorder="1" applyAlignment="1">
      <alignment horizontal="center" vertical="center"/>
    </xf>
    <xf numFmtId="0" fontId="25" fillId="12" borderId="5" xfId="0" applyFont="1" applyFill="1" applyBorder="1" applyAlignment="1">
      <alignment horizontal="center" vertical="center" wrapText="1"/>
    </xf>
    <xf numFmtId="0" fontId="25" fillId="12" borderId="6" xfId="0" applyFont="1" applyFill="1" applyBorder="1" applyAlignment="1">
      <alignment horizontal="center" vertical="center" wrapText="1"/>
    </xf>
    <xf numFmtId="0" fontId="25" fillId="12" borderId="7" xfId="0" applyFont="1" applyFill="1" applyBorder="1" applyAlignment="1">
      <alignment horizontal="center" vertical="center" wrapText="1"/>
    </xf>
    <xf numFmtId="0" fontId="25" fillId="12" borderId="10" xfId="0" applyFont="1" applyFill="1" applyBorder="1" applyAlignment="1">
      <alignment horizontal="center" vertical="center" wrapText="1"/>
    </xf>
    <xf numFmtId="0" fontId="25" fillId="12" borderId="1" xfId="0" applyFont="1" applyFill="1" applyBorder="1" applyAlignment="1">
      <alignment horizontal="center" vertical="center" wrapText="1"/>
    </xf>
    <xf numFmtId="0" fontId="25" fillId="12" borderId="11" xfId="0" applyFont="1" applyFill="1" applyBorder="1" applyAlignment="1">
      <alignment horizontal="center" vertical="center" wrapText="1"/>
    </xf>
    <xf numFmtId="0" fontId="27" fillId="0" borderId="0" xfId="0" applyFont="1" applyAlignment="1">
      <alignment horizontal="center"/>
    </xf>
    <xf numFmtId="0" fontId="12" fillId="0" borderId="0" xfId="0" applyFont="1" applyAlignment="1">
      <alignment horizontal="center"/>
    </xf>
    <xf numFmtId="0" fontId="0" fillId="0" borderId="0" xfId="0"/>
    <xf numFmtId="0" fontId="15" fillId="0" borderId="26" xfId="0" applyFont="1" applyBorder="1" applyAlignment="1">
      <alignment horizontal="center" vertical="top"/>
    </xf>
    <xf numFmtId="0" fontId="15" fillId="0" borderId="1" xfId="0" applyFont="1" applyBorder="1" applyAlignment="1">
      <alignment horizontal="center" vertical="top"/>
    </xf>
    <xf numFmtId="0" fontId="15" fillId="0" borderId="27" xfId="0" applyFont="1" applyBorder="1" applyAlignment="1">
      <alignment horizontal="center" vertical="top"/>
    </xf>
    <xf numFmtId="0" fontId="37" fillId="0" borderId="0" xfId="0" applyFont="1" applyAlignment="1">
      <alignment horizontal="left" wrapText="1"/>
    </xf>
    <xf numFmtId="0" fontId="12" fillId="0" borderId="5"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11" xfId="0" applyFont="1" applyFill="1" applyBorder="1" applyAlignment="1">
      <alignment horizontal="left" vertical="top" wrapText="1"/>
    </xf>
    <xf numFmtId="0" fontId="26" fillId="0" borderId="5"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5" fillId="12" borderId="14" xfId="0" applyFont="1" applyFill="1" applyBorder="1" applyAlignment="1">
      <alignment horizontal="center" vertical="center"/>
    </xf>
    <xf numFmtId="0" fontId="25" fillId="12" borderId="13" xfId="0" applyFont="1" applyFill="1" applyBorder="1" applyAlignment="1">
      <alignment horizontal="center" vertical="center"/>
    </xf>
    <xf numFmtId="0" fontId="24" fillId="12" borderId="2" xfId="0" applyFont="1" applyFill="1" applyBorder="1" applyAlignment="1">
      <alignment horizontal="center" vertical="center" textRotation="90" wrapText="1"/>
    </xf>
    <xf numFmtId="0" fontId="24" fillId="12" borderId="4" xfId="0" applyFont="1" applyFill="1" applyBorder="1" applyAlignment="1">
      <alignment horizontal="center" vertical="center" textRotation="90" wrapText="1"/>
    </xf>
    <xf numFmtId="0" fontId="35" fillId="0" borderId="0" xfId="6" applyFont="1" applyAlignment="1">
      <alignment horizontal="center" vertical="center"/>
    </xf>
    <xf numFmtId="0" fontId="22" fillId="0" borderId="14" xfId="0" applyFont="1" applyFill="1" applyBorder="1" applyAlignment="1">
      <alignment horizontal="left" vertical="top" wrapText="1"/>
    </xf>
    <xf numFmtId="0" fontId="22" fillId="0" borderId="15" xfId="0" applyFont="1" applyFill="1" applyBorder="1" applyAlignment="1">
      <alignment horizontal="left" vertical="top" wrapText="1"/>
    </xf>
    <xf numFmtId="0" fontId="22" fillId="0" borderId="13" xfId="0" applyFont="1" applyFill="1" applyBorder="1" applyAlignment="1">
      <alignment horizontal="left" vertical="top"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0" borderId="13" xfId="0" applyFont="1" applyBorder="1" applyAlignment="1">
      <alignment horizontal="left" vertical="center" wrapText="1"/>
    </xf>
    <xf numFmtId="9" fontId="25" fillId="12" borderId="14" xfId="0" quotePrefix="1" applyNumberFormat="1" applyFont="1" applyFill="1" applyBorder="1" applyAlignment="1">
      <alignment horizontal="center" vertical="center" wrapText="1"/>
    </xf>
    <xf numFmtId="0" fontId="29" fillId="12" borderId="2" xfId="0" applyFont="1" applyFill="1" applyBorder="1" applyAlignment="1">
      <alignment horizontal="center" vertical="center" textRotation="90" wrapText="1"/>
    </xf>
    <xf numFmtId="0" fontId="29" fillId="12" borderId="4" xfId="0" applyFont="1" applyFill="1" applyBorder="1" applyAlignment="1">
      <alignment horizontal="center" vertical="center" textRotation="90" wrapText="1"/>
    </xf>
    <xf numFmtId="0" fontId="28" fillId="12" borderId="3" xfId="0" applyFont="1" applyFill="1" applyBorder="1" applyAlignment="1">
      <alignment horizontal="center" vertical="center" textRotation="90" wrapText="1"/>
    </xf>
    <xf numFmtId="0" fontId="25" fillId="12" borderId="1" xfId="0" applyFont="1" applyFill="1" applyBorder="1" applyAlignment="1">
      <alignment horizontal="center"/>
    </xf>
    <xf numFmtId="0" fontId="25" fillId="11" borderId="14" xfId="0" applyFont="1" applyFill="1" applyBorder="1" applyAlignment="1">
      <alignment horizontal="center"/>
    </xf>
    <xf numFmtId="0" fontId="54" fillId="0" borderId="1" xfId="0" applyFont="1" applyBorder="1" applyAlignment="1">
      <alignment horizontal="left" vertical="top" wrapText="1"/>
    </xf>
    <xf numFmtId="0" fontId="54" fillId="0" borderId="0" xfId="0" applyFont="1" applyAlignment="1">
      <alignment horizontal="left" vertical="top" wrapText="1"/>
    </xf>
    <xf numFmtId="0" fontId="7" fillId="12" borderId="14" xfId="0" applyFont="1" applyFill="1" applyBorder="1" applyAlignment="1">
      <alignment horizontal="center"/>
    </xf>
    <xf numFmtId="0" fontId="7" fillId="12" borderId="13" xfId="0" applyFont="1" applyFill="1" applyBorder="1" applyAlignment="1">
      <alignment horizontal="center"/>
    </xf>
    <xf numFmtId="167" fontId="7" fillId="2" borderId="0" xfId="0" applyNumberFormat="1" applyFont="1" applyFill="1" applyBorder="1" applyAlignment="1" applyProtection="1">
      <alignment horizontal="center"/>
      <protection locked="0"/>
    </xf>
    <xf numFmtId="16" fontId="7" fillId="0" borderId="15" xfId="0" applyNumberFormat="1" applyFont="1" applyBorder="1" applyAlignment="1" applyProtection="1">
      <alignment horizontal="center"/>
      <protection locked="0"/>
    </xf>
    <xf numFmtId="16" fontId="7" fillId="0" borderId="13" xfId="0" applyNumberFormat="1" applyFont="1" applyBorder="1" applyAlignment="1" applyProtection="1">
      <alignment horizontal="center"/>
      <protection locked="0"/>
    </xf>
    <xf numFmtId="0" fontId="7" fillId="0" borderId="14" xfId="0" applyFont="1" applyBorder="1" applyAlignment="1" applyProtection="1">
      <alignment horizontal="center" wrapText="1"/>
      <protection locked="0"/>
    </xf>
    <xf numFmtId="0" fontId="7" fillId="0" borderId="15" xfId="0" applyFont="1" applyBorder="1" applyAlignment="1" applyProtection="1">
      <alignment horizontal="center" wrapText="1"/>
      <protection locked="0"/>
    </xf>
    <xf numFmtId="0" fontId="7" fillId="0" borderId="10" xfId="0" applyFont="1" applyBorder="1" applyAlignment="1" applyProtection="1">
      <alignment horizontal="center" wrapText="1"/>
      <protection locked="0"/>
    </xf>
    <xf numFmtId="0" fontId="7" fillId="0" borderId="1" xfId="0" applyFont="1" applyBorder="1" applyAlignment="1" applyProtection="1">
      <alignment horizontal="center" wrapText="1"/>
      <protection locked="0"/>
    </xf>
    <xf numFmtId="0" fontId="31" fillId="12" borderId="2" xfId="0" applyFont="1" applyFill="1" applyBorder="1" applyAlignment="1">
      <alignment horizontal="center" vertical="center" textRotation="90" wrapText="1"/>
    </xf>
    <xf numFmtId="0" fontId="31" fillId="12" borderId="3" xfId="0" applyFont="1" applyFill="1" applyBorder="1" applyAlignment="1">
      <alignment horizontal="center" vertical="center" textRotation="90" wrapText="1"/>
    </xf>
    <xf numFmtId="0" fontId="31" fillId="12" borderId="4" xfId="0" applyFont="1" applyFill="1" applyBorder="1" applyAlignment="1">
      <alignment horizontal="center" vertical="center" textRotation="90" wrapText="1"/>
    </xf>
    <xf numFmtId="0" fontId="7" fillId="4" borderId="8" xfId="0" applyFont="1" applyFill="1" applyBorder="1" applyAlignment="1" applyProtection="1">
      <alignment horizontal="center"/>
      <protection locked="0"/>
    </xf>
    <xf numFmtId="0" fontId="7" fillId="4" borderId="0" xfId="0" applyFont="1" applyFill="1" applyBorder="1" applyAlignment="1" applyProtection="1">
      <alignment horizontal="center"/>
      <protection locked="0"/>
    </xf>
    <xf numFmtId="17" fontId="7" fillId="4" borderId="8" xfId="0" applyNumberFormat="1" applyFont="1" applyFill="1" applyBorder="1" applyAlignment="1" applyProtection="1">
      <alignment horizontal="center"/>
      <protection locked="0"/>
    </xf>
    <xf numFmtId="0" fontId="11" fillId="12" borderId="2" xfId="0" applyFont="1" applyFill="1" applyBorder="1" applyAlignment="1">
      <alignment horizontal="center" vertical="center" textRotation="90" wrapText="1"/>
    </xf>
    <xf numFmtId="0" fontId="11" fillId="12" borderId="3" xfId="0" applyFont="1" applyFill="1" applyBorder="1" applyAlignment="1">
      <alignment horizontal="center" vertical="center" textRotation="90" wrapText="1"/>
    </xf>
    <xf numFmtId="0" fontId="11" fillId="12" borderId="4" xfId="0" applyFont="1" applyFill="1" applyBorder="1" applyAlignment="1">
      <alignment horizontal="center" vertical="center" textRotation="90" wrapText="1"/>
    </xf>
    <xf numFmtId="0" fontId="7" fillId="0" borderId="14" xfId="0" applyFont="1" applyBorder="1" applyAlignment="1">
      <alignment horizontal="center"/>
    </xf>
    <xf numFmtId="0" fontId="7" fillId="0" borderId="15" xfId="0" applyFont="1" applyBorder="1" applyAlignment="1">
      <alignment horizontal="center"/>
    </xf>
    <xf numFmtId="0" fontId="7" fillId="0" borderId="13" xfId="0" applyFont="1" applyBorder="1" applyAlignment="1">
      <alignment horizontal="center"/>
    </xf>
    <xf numFmtId="0" fontId="7" fillId="2" borderId="8" xfId="0" applyFont="1" applyFill="1" applyBorder="1" applyAlignment="1" applyProtection="1">
      <alignment horizontal="center"/>
      <protection locked="0"/>
    </xf>
    <xf numFmtId="0" fontId="7" fillId="2" borderId="0" xfId="0" applyFont="1" applyFill="1" applyBorder="1" applyAlignment="1" applyProtection="1">
      <alignment horizontal="center"/>
      <protection locked="0"/>
    </xf>
    <xf numFmtId="0" fontId="37" fillId="0" borderId="0" xfId="0" applyFont="1" applyAlignment="1">
      <alignment horizontal="left" vertical="center" wrapText="1"/>
    </xf>
    <xf numFmtId="16" fontId="7" fillId="0" borderId="14" xfId="0" applyNumberFormat="1" applyFont="1" applyBorder="1" applyAlignment="1" applyProtection="1">
      <alignment horizontal="center"/>
      <protection locked="0"/>
    </xf>
    <xf numFmtId="0" fontId="24" fillId="12" borderId="14" xfId="0" applyFont="1" applyFill="1" applyBorder="1" applyAlignment="1">
      <alignment horizontal="center"/>
    </xf>
    <xf numFmtId="0" fontId="24" fillId="12" borderId="15" xfId="0" applyFont="1" applyFill="1" applyBorder="1" applyAlignment="1">
      <alignment horizontal="center"/>
    </xf>
    <xf numFmtId="0" fontId="26" fillId="0" borderId="29"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23" xfId="0" applyFont="1" applyBorder="1" applyAlignment="1">
      <alignment horizontal="center" vertical="center" wrapText="1"/>
    </xf>
    <xf numFmtId="0" fontId="13" fillId="12" borderId="29" xfId="0" applyFont="1" applyFill="1" applyBorder="1" applyAlignment="1">
      <alignment horizontal="left" vertical="center"/>
    </xf>
    <xf numFmtId="0" fontId="14" fillId="12" borderId="22" xfId="0" applyFont="1" applyFill="1" applyBorder="1" applyAlignment="1">
      <alignment horizontal="left" vertical="center"/>
    </xf>
    <xf numFmtId="0" fontId="14" fillId="12" borderId="23" xfId="0" applyFont="1" applyFill="1" applyBorder="1" applyAlignment="1">
      <alignment horizontal="left" vertical="center"/>
    </xf>
    <xf numFmtId="0" fontId="14" fillId="12" borderId="18" xfId="0" applyFont="1" applyFill="1" applyBorder="1" applyAlignment="1">
      <alignment horizontal="left" vertical="center"/>
    </xf>
    <xf numFmtId="0" fontId="29" fillId="3" borderId="29" xfId="0" applyFont="1" applyFill="1" applyBorder="1" applyAlignment="1">
      <alignment horizontal="center" vertical="center" wrapText="1"/>
    </xf>
    <xf numFmtId="0" fontId="29" fillId="3" borderId="22" xfId="0" applyFont="1" applyFill="1" applyBorder="1" applyAlignment="1">
      <alignment horizontal="center" vertical="center" wrapText="1"/>
    </xf>
    <xf numFmtId="0" fontId="29" fillId="3" borderId="23" xfId="0" applyFont="1" applyFill="1" applyBorder="1" applyAlignment="1">
      <alignment horizontal="center" vertical="center" wrapText="1"/>
    </xf>
    <xf numFmtId="0" fontId="29" fillId="3" borderId="18" xfId="0" applyFont="1" applyFill="1" applyBorder="1" applyAlignment="1">
      <alignment horizontal="center" vertical="center" wrapText="1"/>
    </xf>
    <xf numFmtId="0" fontId="26" fillId="0" borderId="19"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17" xfId="0" applyFont="1" applyBorder="1" applyAlignment="1">
      <alignment horizontal="center" vertical="center" wrapText="1"/>
    </xf>
    <xf numFmtId="0" fontId="11" fillId="12" borderId="29" xfId="0" applyFont="1" applyFill="1" applyBorder="1" applyAlignment="1">
      <alignment horizontal="center" vertical="center" wrapText="1"/>
    </xf>
    <xf numFmtId="0" fontId="11" fillId="12" borderId="22" xfId="0" applyFont="1" applyFill="1" applyBorder="1" applyAlignment="1">
      <alignment horizontal="center" vertical="center" wrapText="1"/>
    </xf>
    <xf numFmtId="0" fontId="11" fillId="12" borderId="23" xfId="0" applyFont="1" applyFill="1" applyBorder="1" applyAlignment="1">
      <alignment horizontal="center" vertical="center" wrapText="1"/>
    </xf>
    <xf numFmtId="0" fontId="11" fillId="12" borderId="18" xfId="0" applyFont="1" applyFill="1" applyBorder="1" applyAlignment="1">
      <alignment horizontal="center" vertical="center" wrapText="1"/>
    </xf>
    <xf numFmtId="0" fontId="24" fillId="3" borderId="29" xfId="0" applyFont="1" applyFill="1" applyBorder="1" applyAlignment="1">
      <alignment horizontal="center" vertical="center" wrapText="1"/>
    </xf>
    <xf numFmtId="0" fontId="24" fillId="3" borderId="22" xfId="0" applyFont="1" applyFill="1" applyBorder="1" applyAlignment="1">
      <alignment horizontal="center" vertical="center" wrapText="1"/>
    </xf>
    <xf numFmtId="0" fontId="24" fillId="3" borderId="23" xfId="0" applyFont="1" applyFill="1" applyBorder="1" applyAlignment="1">
      <alignment horizontal="center" vertical="center" wrapText="1"/>
    </xf>
    <xf numFmtId="0" fontId="24" fillId="3" borderId="18" xfId="0" applyFont="1" applyFill="1" applyBorder="1" applyAlignment="1">
      <alignment horizontal="center" vertical="center" wrapText="1"/>
    </xf>
    <xf numFmtId="0" fontId="41" fillId="14" borderId="14" xfId="0" applyFont="1" applyFill="1" applyBorder="1" applyAlignment="1">
      <alignment horizontal="left" vertical="center" wrapText="1"/>
    </xf>
    <xf numFmtId="0" fontId="41" fillId="14" borderId="15" xfId="0" applyFont="1" applyFill="1" applyBorder="1" applyAlignment="1">
      <alignment horizontal="left" vertical="center" wrapText="1"/>
    </xf>
    <xf numFmtId="0" fontId="41" fillId="14" borderId="13" xfId="0" applyFont="1" applyFill="1" applyBorder="1" applyAlignment="1">
      <alignment horizontal="left" vertical="center" wrapText="1"/>
    </xf>
    <xf numFmtId="0" fontId="40" fillId="0" borderId="8" xfId="0" applyFont="1" applyBorder="1" applyAlignment="1">
      <alignment horizontal="left" vertical="top" wrapText="1"/>
    </xf>
    <xf numFmtId="0" fontId="40" fillId="0" borderId="0" xfId="0" applyFont="1" applyBorder="1" applyAlignment="1">
      <alignment horizontal="left" vertical="top" wrapText="1"/>
    </xf>
    <xf numFmtId="0" fontId="40" fillId="0" borderId="9" xfId="0" applyFont="1" applyBorder="1" applyAlignment="1">
      <alignment horizontal="left" vertical="top" wrapText="1"/>
    </xf>
    <xf numFmtId="0" fontId="41" fillId="2" borderId="42" xfId="0" applyFont="1" applyFill="1" applyBorder="1" applyAlignment="1">
      <alignment horizontal="left" vertical="center" wrapText="1"/>
    </xf>
    <xf numFmtId="0" fontId="41" fillId="2" borderId="25" xfId="0" applyFont="1" applyFill="1" applyBorder="1" applyAlignment="1">
      <alignment horizontal="left" vertical="center" wrapText="1"/>
    </xf>
    <xf numFmtId="0" fontId="41" fillId="2" borderId="43" xfId="0" applyFont="1" applyFill="1" applyBorder="1" applyAlignment="1">
      <alignment horizontal="left" vertical="center" wrapText="1"/>
    </xf>
    <xf numFmtId="0" fontId="41" fillId="2" borderId="14" xfId="0" applyFont="1" applyFill="1" applyBorder="1" applyAlignment="1">
      <alignment horizontal="left" vertical="top" wrapText="1"/>
    </xf>
    <xf numFmtId="0" fontId="41" fillId="2" borderId="15" xfId="0" applyFont="1" applyFill="1" applyBorder="1" applyAlignment="1">
      <alignment horizontal="left" vertical="top" wrapText="1"/>
    </xf>
    <xf numFmtId="0" fontId="41" fillId="2" borderId="13" xfId="0" applyFont="1" applyFill="1" applyBorder="1" applyAlignment="1">
      <alignment horizontal="left" vertical="top" wrapText="1"/>
    </xf>
    <xf numFmtId="0" fontId="41" fillId="14" borderId="14" xfId="0" applyFont="1" applyFill="1" applyBorder="1" applyAlignment="1">
      <alignment horizontal="left" vertical="center"/>
    </xf>
    <xf numFmtId="0" fontId="41" fillId="14" borderId="15" xfId="0" applyFont="1" applyFill="1" applyBorder="1" applyAlignment="1">
      <alignment horizontal="left" vertical="center"/>
    </xf>
    <xf numFmtId="0" fontId="41" fillId="14" borderId="13" xfId="0" applyFont="1" applyFill="1" applyBorder="1" applyAlignment="1">
      <alignment horizontal="left" vertical="center"/>
    </xf>
    <xf numFmtId="164" fontId="14" fillId="0" borderId="0" xfId="1" applyNumberFormat="1" applyFont="1" applyAlignment="1">
      <alignment horizontal="center"/>
    </xf>
  </cellXfs>
  <cellStyles count="7">
    <cellStyle name="Comma" xfId="1" builtinId="3"/>
    <cellStyle name="Hyperlink" xfId="6" builtinId="8"/>
    <cellStyle name="Normal" xfId="0" builtinId="0"/>
    <cellStyle name="Normal 2" xfId="5" xr:uid="{00000000-0005-0000-0000-000003000000}"/>
    <cellStyle name="Percent" xfId="2" builtinId="5"/>
    <cellStyle name="Percent 2" xfId="3" xr:uid="{00000000-0005-0000-0000-000005000000}"/>
    <cellStyle name="Style 1" xfId="4" xr:uid="{00000000-0005-0000-0000-000006000000}"/>
  </cellStyles>
  <dxfs count="71">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00B050"/>
        </patternFill>
      </fill>
    </dxf>
    <dxf>
      <font>
        <color auto="1"/>
      </font>
      <fill>
        <patternFill>
          <bgColor rgb="FF00B0F0"/>
        </patternFill>
      </fill>
    </dxf>
    <dxf>
      <font>
        <color auto="1"/>
      </font>
      <fill>
        <patternFill>
          <bgColor rgb="FFFFC000"/>
        </patternFill>
      </fill>
    </dxf>
    <dxf>
      <fill>
        <patternFill>
          <bgColor rgb="FF00B050"/>
        </patternFill>
      </fill>
    </dxf>
    <dxf>
      <fill>
        <patternFill>
          <bgColor rgb="FF00B0F0"/>
        </patternFill>
      </fill>
    </dxf>
    <dxf>
      <font>
        <color auto="1"/>
      </font>
      <fill>
        <patternFill>
          <bgColor rgb="FFFFC000"/>
        </patternFill>
      </fill>
    </dxf>
    <dxf>
      <fill>
        <patternFill>
          <bgColor rgb="FF00B050"/>
        </patternFill>
      </fill>
    </dxf>
    <dxf>
      <font>
        <color auto="1"/>
      </font>
      <fill>
        <patternFill>
          <bgColor rgb="FF00B0F0"/>
        </patternFill>
      </fill>
    </dxf>
    <dxf>
      <fill>
        <patternFill>
          <bgColor rgb="FFFFC000"/>
        </patternFill>
      </fill>
    </dxf>
    <dxf>
      <fill>
        <patternFill patternType="none">
          <bgColor auto="1"/>
        </patternFill>
      </fill>
    </dxf>
    <dxf>
      <fill>
        <patternFill patternType="none">
          <bgColor auto="1"/>
        </patternFill>
      </fill>
    </dxf>
    <dxf>
      <font>
        <b/>
        <i val="0"/>
        <color auto="1"/>
      </font>
      <fill>
        <patternFill>
          <bgColor rgb="FFFF6600"/>
        </patternFill>
      </fill>
    </dxf>
    <dxf>
      <font>
        <b/>
        <i val="0"/>
        <color auto="1"/>
      </font>
      <fill>
        <patternFill>
          <bgColor rgb="FFFFC000"/>
        </patternFill>
      </fill>
    </dxf>
    <dxf>
      <font>
        <b/>
        <i val="0"/>
        <color auto="1"/>
      </font>
      <fill>
        <patternFill>
          <bgColor rgb="FF00B0F0"/>
        </patternFill>
      </fill>
    </dxf>
    <dxf>
      <font>
        <b/>
        <i val="0"/>
        <color auto="1"/>
      </font>
      <fill>
        <patternFill>
          <bgColor rgb="FF00B050"/>
        </patternFill>
      </fill>
    </dxf>
    <dxf>
      <font>
        <b/>
        <i val="0"/>
        <color auto="1"/>
      </font>
      <fill>
        <patternFill>
          <bgColor rgb="FFFF6600"/>
        </patternFill>
      </fill>
    </dxf>
    <dxf>
      <font>
        <b/>
        <i val="0"/>
        <color auto="1"/>
      </font>
      <fill>
        <patternFill>
          <bgColor rgb="FFFFC000"/>
        </patternFill>
      </fill>
    </dxf>
    <dxf>
      <font>
        <b/>
        <i val="0"/>
        <color auto="1"/>
      </font>
      <fill>
        <patternFill>
          <bgColor rgb="FF00B0F0"/>
        </patternFill>
      </fill>
    </dxf>
    <dxf>
      <font>
        <b/>
        <i val="0"/>
        <color auto="1"/>
      </font>
      <fill>
        <patternFill>
          <bgColor rgb="FF00B050"/>
        </patternFill>
      </fill>
    </dxf>
    <dxf>
      <fill>
        <patternFill>
          <bgColor theme="0" tint="-0.24994659260841701"/>
        </patternFill>
      </fill>
    </dxf>
    <dxf>
      <font>
        <b/>
        <i val="0"/>
        <color auto="1"/>
      </font>
      <fill>
        <patternFill>
          <bgColor rgb="FFFFC000"/>
        </patternFill>
      </fill>
    </dxf>
    <dxf>
      <font>
        <b/>
        <i val="0"/>
        <color auto="1"/>
      </font>
      <fill>
        <patternFill>
          <bgColor rgb="FF00B0F0"/>
        </patternFill>
      </fill>
    </dxf>
    <dxf>
      <font>
        <b/>
        <i val="0"/>
        <color auto="1"/>
      </font>
      <fill>
        <patternFill>
          <bgColor rgb="FF00B05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ont>
        <b/>
        <i val="0"/>
        <color auto="1"/>
      </font>
      <fill>
        <patternFill>
          <bgColor rgb="FFFF6600"/>
        </patternFill>
      </fill>
    </dxf>
    <dxf>
      <font>
        <b/>
        <i val="0"/>
        <color auto="1"/>
      </font>
      <fill>
        <patternFill>
          <bgColor rgb="FFFFC000"/>
        </patternFill>
      </fill>
    </dxf>
    <dxf>
      <font>
        <b/>
        <i val="0"/>
        <color auto="1"/>
      </font>
      <fill>
        <patternFill>
          <bgColor rgb="FF00B0F0"/>
        </patternFill>
      </fill>
    </dxf>
    <dxf>
      <font>
        <b/>
        <i val="0"/>
        <color auto="1"/>
      </font>
      <fill>
        <patternFill>
          <bgColor rgb="FF00B050"/>
        </patternFill>
      </fill>
    </dxf>
    <dxf>
      <fill>
        <patternFill patternType="none">
          <bgColor auto="1"/>
        </patternFill>
      </fill>
    </dxf>
    <dxf>
      <fill>
        <patternFill>
          <bgColor rgb="FFFFFF00"/>
        </patternFill>
      </fill>
    </dxf>
    <dxf>
      <fill>
        <patternFill>
          <bgColor rgb="FFFFFF00"/>
        </patternFill>
      </fill>
    </dxf>
    <dxf>
      <font>
        <b/>
        <i val="0"/>
        <color auto="1"/>
      </font>
      <fill>
        <patternFill>
          <bgColor rgb="FFFF6600"/>
        </patternFill>
      </fill>
    </dxf>
    <dxf>
      <font>
        <b/>
        <i val="0"/>
        <color auto="1"/>
      </font>
      <fill>
        <patternFill>
          <bgColor rgb="FFFFC000"/>
        </patternFill>
      </fill>
    </dxf>
    <dxf>
      <font>
        <b/>
        <i val="0"/>
        <color auto="1"/>
      </font>
      <fill>
        <patternFill>
          <bgColor rgb="FF00B0F0"/>
        </patternFill>
      </fill>
    </dxf>
    <dxf>
      <font>
        <b/>
        <i val="0"/>
        <color auto="1"/>
      </font>
      <fill>
        <patternFill>
          <bgColor rgb="FF00B050"/>
        </patternFill>
      </fill>
    </dxf>
    <dxf>
      <fill>
        <patternFill>
          <bgColor rgb="FFFFFF00"/>
        </patternFill>
      </fill>
    </dxf>
    <dxf>
      <fill>
        <patternFill>
          <bgColor rgb="FFFFFF00"/>
        </patternFill>
      </fill>
    </dxf>
    <dxf>
      <fill>
        <patternFill patternType="none">
          <bgColor auto="1"/>
        </patternFill>
      </fill>
    </dxf>
    <dxf>
      <font>
        <b/>
        <i val="0"/>
        <color auto="1"/>
      </font>
      <fill>
        <patternFill>
          <bgColor rgb="FFFF6600"/>
        </patternFill>
      </fill>
    </dxf>
    <dxf>
      <font>
        <b/>
        <i val="0"/>
        <color auto="1"/>
      </font>
      <fill>
        <patternFill>
          <bgColor rgb="FFFFC000"/>
        </patternFill>
      </fill>
    </dxf>
    <dxf>
      <font>
        <b/>
        <i val="0"/>
        <color auto="1"/>
      </font>
      <fill>
        <patternFill>
          <bgColor rgb="FF00B0F0"/>
        </patternFill>
      </fill>
    </dxf>
    <dxf>
      <font>
        <b/>
        <i val="0"/>
        <color auto="1"/>
      </font>
      <fill>
        <patternFill>
          <bgColor rgb="FF00B050"/>
        </patternFill>
      </fill>
    </dxf>
    <dxf>
      <fill>
        <patternFill>
          <bgColor rgb="FFFFFF00"/>
        </patternFill>
      </fill>
    </dxf>
    <dxf>
      <fill>
        <patternFill patternType="none">
          <bgColor auto="1"/>
        </patternFill>
      </fill>
    </dxf>
    <dxf>
      <fill>
        <patternFill>
          <bgColor rgb="FFFFFF00"/>
        </patternFill>
      </fill>
    </dxf>
    <dxf>
      <font>
        <b/>
        <i val="0"/>
        <color auto="1"/>
      </font>
      <fill>
        <patternFill>
          <bgColor rgb="FFFF6600"/>
        </patternFill>
      </fill>
    </dxf>
    <dxf>
      <font>
        <b/>
        <i val="0"/>
        <color auto="1"/>
      </font>
      <fill>
        <patternFill>
          <bgColor rgb="FFFFC000"/>
        </patternFill>
      </fill>
    </dxf>
    <dxf>
      <font>
        <b/>
        <i val="0"/>
        <color auto="1"/>
      </font>
      <fill>
        <patternFill>
          <bgColor rgb="FF00B0F0"/>
        </patternFill>
      </fill>
    </dxf>
    <dxf>
      <font>
        <b/>
        <i val="0"/>
        <color auto="1"/>
      </font>
      <fill>
        <patternFill>
          <bgColor rgb="FF00B050"/>
        </patternFill>
      </fill>
    </dxf>
    <dxf>
      <fill>
        <patternFill patternType="none">
          <bgColor auto="1"/>
        </patternFill>
      </fill>
    </dxf>
    <dxf>
      <fill>
        <patternFill>
          <bgColor rgb="FFFFFF00"/>
        </patternFill>
      </fill>
    </dxf>
    <dxf>
      <fill>
        <patternFill>
          <bgColor rgb="FFFFFF00"/>
        </patternFill>
      </fill>
    </dxf>
    <dxf>
      <font>
        <color auto="1"/>
      </font>
      <fill>
        <patternFill>
          <bgColor rgb="FF00B0F0"/>
        </patternFill>
      </fill>
    </dxf>
    <dxf>
      <font>
        <color auto="1"/>
      </font>
      <fill>
        <patternFill>
          <bgColor rgb="FFFFC000"/>
        </patternFill>
      </fill>
    </dxf>
    <dxf>
      <fill>
        <patternFill>
          <bgColor rgb="FF00B050"/>
        </patternFill>
      </fill>
    </dxf>
    <dxf>
      <font>
        <color auto="1"/>
      </font>
      <fill>
        <patternFill>
          <bgColor rgb="FFFFC000"/>
        </patternFill>
      </fill>
    </dxf>
    <dxf>
      <fill>
        <patternFill>
          <bgColor rgb="FF00B0F0"/>
        </patternFill>
      </fill>
    </dxf>
    <dxf>
      <fill>
        <patternFill>
          <bgColor rgb="FF00B050"/>
        </patternFill>
      </fill>
    </dxf>
    <dxf>
      <font>
        <color auto="1"/>
      </font>
      <fill>
        <patternFill>
          <bgColor rgb="FF00B0F0"/>
        </patternFill>
      </fill>
    </dxf>
    <dxf>
      <fill>
        <patternFill>
          <bgColor rgb="FF00B050"/>
        </patternFill>
      </fill>
    </dxf>
    <dxf>
      <fill>
        <patternFill>
          <bgColor rgb="FFFFC000"/>
        </patternFill>
      </fill>
    </dxf>
  </dxfs>
  <tableStyles count="0" defaultTableStyle="TableStyleMedium2" defaultPivotStyle="PivotStyleLight16"/>
  <colors>
    <mruColors>
      <color rgb="FF00B050"/>
      <color rgb="FFFF3300"/>
      <color rgb="FF0000FF"/>
      <color rgb="FFFF6600"/>
      <color rgb="FFFFFF99"/>
      <color rgb="FF66FFFF"/>
      <color rgb="FF0033CC"/>
      <color rgb="FF00FFFF"/>
      <color rgb="FFCCFFCC"/>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200024</xdr:colOff>
      <xdr:row>1</xdr:row>
      <xdr:rowOff>19050</xdr:rowOff>
    </xdr:from>
    <xdr:to>
      <xdr:col>22</xdr:col>
      <xdr:colOff>304800</xdr:colOff>
      <xdr:row>3</xdr:row>
      <xdr:rowOff>142875</xdr:rowOff>
    </xdr:to>
    <xdr:sp macro="" textlink="">
      <xdr:nvSpPr>
        <xdr:cNvPr id="2" name="Oval Callout 1">
          <a:extLst>
            <a:ext uri="{FF2B5EF4-FFF2-40B4-BE49-F238E27FC236}">
              <a16:creationId xmlns:a16="http://schemas.microsoft.com/office/drawing/2014/main" id="{00000000-0008-0000-0000-000002000000}"/>
            </a:ext>
          </a:extLst>
        </xdr:cNvPr>
        <xdr:cNvSpPr/>
      </xdr:nvSpPr>
      <xdr:spPr>
        <a:xfrm>
          <a:off x="7391399" y="381000"/>
          <a:ext cx="4191001" cy="695325"/>
        </a:xfrm>
        <a:prstGeom prst="wedgeEllipseCallout">
          <a:avLst>
            <a:gd name="adj1" fmla="val -48018"/>
            <a:gd name="adj2" fmla="val 40354"/>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Complete</a:t>
          </a:r>
          <a:r>
            <a:rPr lang="en-US" sz="1100" baseline="0">
              <a:solidFill>
                <a:sysClr val="windowText" lastClr="000000"/>
              </a:solidFill>
            </a:rPr>
            <a:t> the </a:t>
          </a:r>
          <a:r>
            <a:rPr lang="en-US" sz="1100" b="1" u="sng" baseline="0">
              <a:solidFill>
                <a:sysClr val="windowText" lastClr="000000"/>
              </a:solidFill>
            </a:rPr>
            <a:t>"G" - NEV Supervisory Test </a:t>
          </a:r>
          <a:r>
            <a:rPr lang="en-US" sz="1100" baseline="0">
              <a:solidFill>
                <a:sysClr val="windowText" lastClr="000000"/>
              </a:solidFill>
            </a:rPr>
            <a:t>to see what questions are included in your Exam Scope</a:t>
          </a:r>
          <a:endParaRPr 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0</xdr:colOff>
      <xdr:row>1</xdr:row>
      <xdr:rowOff>0</xdr:rowOff>
    </xdr:from>
    <xdr:to>
      <xdr:col>22</xdr:col>
      <xdr:colOff>581026</xdr:colOff>
      <xdr:row>3</xdr:row>
      <xdr:rowOff>133350</xdr:rowOff>
    </xdr:to>
    <xdr:sp macro="" textlink="">
      <xdr:nvSpPr>
        <xdr:cNvPr id="4" name="Oval Callout 3">
          <a:extLst>
            <a:ext uri="{FF2B5EF4-FFF2-40B4-BE49-F238E27FC236}">
              <a16:creationId xmlns:a16="http://schemas.microsoft.com/office/drawing/2014/main" id="{00000000-0008-0000-0100-000004000000}"/>
            </a:ext>
          </a:extLst>
        </xdr:cNvPr>
        <xdr:cNvSpPr/>
      </xdr:nvSpPr>
      <xdr:spPr>
        <a:xfrm>
          <a:off x="7562850" y="361950"/>
          <a:ext cx="4191001" cy="695325"/>
        </a:xfrm>
        <a:prstGeom prst="wedgeEllipseCallout">
          <a:avLst>
            <a:gd name="adj1" fmla="val -48018"/>
            <a:gd name="adj2" fmla="val 40354"/>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Complete</a:t>
          </a:r>
          <a:r>
            <a:rPr lang="en-US" sz="1100" baseline="0">
              <a:solidFill>
                <a:sysClr val="windowText" lastClr="000000"/>
              </a:solidFill>
            </a:rPr>
            <a:t> the </a:t>
          </a:r>
          <a:r>
            <a:rPr lang="en-US" sz="1100" b="1" u="sng" baseline="0">
              <a:solidFill>
                <a:sysClr val="windowText" lastClr="000000"/>
              </a:solidFill>
            </a:rPr>
            <a:t>"G" - NEV Supervisory Test </a:t>
          </a:r>
          <a:r>
            <a:rPr lang="en-US" sz="1100" baseline="0">
              <a:solidFill>
                <a:sysClr val="windowText" lastClr="000000"/>
              </a:solidFill>
            </a:rPr>
            <a:t>to see what questions are included in your Exam Scope</a:t>
          </a:r>
          <a:endParaRPr 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0</xdr:colOff>
      <xdr:row>1</xdr:row>
      <xdr:rowOff>0</xdr:rowOff>
    </xdr:from>
    <xdr:to>
      <xdr:col>22</xdr:col>
      <xdr:colOff>371476</xdr:colOff>
      <xdr:row>3</xdr:row>
      <xdr:rowOff>142875</xdr:rowOff>
    </xdr:to>
    <xdr:sp macro="" textlink="">
      <xdr:nvSpPr>
        <xdr:cNvPr id="3" name="Oval Callout 2">
          <a:extLst>
            <a:ext uri="{FF2B5EF4-FFF2-40B4-BE49-F238E27FC236}">
              <a16:creationId xmlns:a16="http://schemas.microsoft.com/office/drawing/2014/main" id="{00000000-0008-0000-0200-000003000000}"/>
            </a:ext>
          </a:extLst>
        </xdr:cNvPr>
        <xdr:cNvSpPr/>
      </xdr:nvSpPr>
      <xdr:spPr>
        <a:xfrm>
          <a:off x="7620000" y="361950"/>
          <a:ext cx="4191001" cy="695325"/>
        </a:xfrm>
        <a:prstGeom prst="wedgeEllipseCallout">
          <a:avLst>
            <a:gd name="adj1" fmla="val -48018"/>
            <a:gd name="adj2" fmla="val 40354"/>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Complete</a:t>
          </a:r>
          <a:r>
            <a:rPr lang="en-US" sz="1100" baseline="0">
              <a:solidFill>
                <a:sysClr val="windowText" lastClr="000000"/>
              </a:solidFill>
            </a:rPr>
            <a:t> the </a:t>
          </a:r>
          <a:r>
            <a:rPr lang="en-US" sz="1100" b="1" u="sng" baseline="0">
              <a:solidFill>
                <a:sysClr val="windowText" lastClr="000000"/>
              </a:solidFill>
            </a:rPr>
            <a:t>"G" - NEV Supervisory Test </a:t>
          </a:r>
          <a:r>
            <a:rPr lang="en-US" sz="1100" baseline="0">
              <a:solidFill>
                <a:sysClr val="windowText" lastClr="000000"/>
              </a:solidFill>
            </a:rPr>
            <a:t>to see what questions are included in your Exam Scope</a:t>
          </a:r>
          <a:endParaRPr 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0</xdr:colOff>
      <xdr:row>1</xdr:row>
      <xdr:rowOff>0</xdr:rowOff>
    </xdr:from>
    <xdr:to>
      <xdr:col>22</xdr:col>
      <xdr:colOff>133351</xdr:colOff>
      <xdr:row>3</xdr:row>
      <xdr:rowOff>142875</xdr:rowOff>
    </xdr:to>
    <xdr:sp macro="" textlink="">
      <xdr:nvSpPr>
        <xdr:cNvPr id="3" name="Oval Callout 2">
          <a:extLst>
            <a:ext uri="{FF2B5EF4-FFF2-40B4-BE49-F238E27FC236}">
              <a16:creationId xmlns:a16="http://schemas.microsoft.com/office/drawing/2014/main" id="{00000000-0008-0000-0300-000003000000}"/>
            </a:ext>
          </a:extLst>
        </xdr:cNvPr>
        <xdr:cNvSpPr/>
      </xdr:nvSpPr>
      <xdr:spPr>
        <a:xfrm>
          <a:off x="7743825" y="361950"/>
          <a:ext cx="4191001" cy="695325"/>
        </a:xfrm>
        <a:prstGeom prst="wedgeEllipseCallout">
          <a:avLst>
            <a:gd name="adj1" fmla="val -48018"/>
            <a:gd name="adj2" fmla="val 40354"/>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Complete</a:t>
          </a:r>
          <a:r>
            <a:rPr lang="en-US" sz="1100" baseline="0">
              <a:solidFill>
                <a:sysClr val="windowText" lastClr="000000"/>
              </a:solidFill>
            </a:rPr>
            <a:t> the </a:t>
          </a:r>
          <a:r>
            <a:rPr lang="en-US" sz="1100" b="1" u="sng" baseline="0">
              <a:solidFill>
                <a:sysClr val="windowText" lastClr="000000"/>
              </a:solidFill>
            </a:rPr>
            <a:t>"G" - NEV Supervisory Test </a:t>
          </a:r>
          <a:r>
            <a:rPr lang="en-US" sz="1100" baseline="0">
              <a:solidFill>
                <a:sysClr val="windowText" lastClr="000000"/>
              </a:solidFill>
            </a:rPr>
            <a:t>to see what questions are included in your Exam Scope</a:t>
          </a:r>
          <a:endParaRPr 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0</xdr:colOff>
      <xdr:row>1</xdr:row>
      <xdr:rowOff>0</xdr:rowOff>
    </xdr:from>
    <xdr:to>
      <xdr:col>22</xdr:col>
      <xdr:colOff>695326</xdr:colOff>
      <xdr:row>3</xdr:row>
      <xdr:rowOff>123825</xdr:rowOff>
    </xdr:to>
    <xdr:sp macro="" textlink="">
      <xdr:nvSpPr>
        <xdr:cNvPr id="3" name="Oval Callout 2">
          <a:extLst>
            <a:ext uri="{FF2B5EF4-FFF2-40B4-BE49-F238E27FC236}">
              <a16:creationId xmlns:a16="http://schemas.microsoft.com/office/drawing/2014/main" id="{00000000-0008-0000-0400-000003000000}"/>
            </a:ext>
          </a:extLst>
        </xdr:cNvPr>
        <xdr:cNvSpPr/>
      </xdr:nvSpPr>
      <xdr:spPr>
        <a:xfrm>
          <a:off x="7658100" y="361950"/>
          <a:ext cx="4191001" cy="695325"/>
        </a:xfrm>
        <a:prstGeom prst="wedgeEllipseCallout">
          <a:avLst>
            <a:gd name="adj1" fmla="val -48018"/>
            <a:gd name="adj2" fmla="val 40354"/>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Complete</a:t>
          </a:r>
          <a:r>
            <a:rPr lang="en-US" sz="1100" baseline="0">
              <a:solidFill>
                <a:sysClr val="windowText" lastClr="000000"/>
              </a:solidFill>
            </a:rPr>
            <a:t> the </a:t>
          </a:r>
          <a:r>
            <a:rPr lang="en-US" sz="1100" b="1" u="sng" baseline="0">
              <a:solidFill>
                <a:sysClr val="windowText" lastClr="000000"/>
              </a:solidFill>
            </a:rPr>
            <a:t>"G" - NEV Supervisory Test </a:t>
          </a:r>
          <a:r>
            <a:rPr lang="en-US" sz="1100" baseline="0">
              <a:solidFill>
                <a:sysClr val="windowText" lastClr="000000"/>
              </a:solidFill>
            </a:rPr>
            <a:t>to see what questions are included in your Exam Scope</a:t>
          </a:r>
          <a:endParaRPr 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276225</xdr:colOff>
      <xdr:row>71</xdr:row>
      <xdr:rowOff>95250</xdr:rowOff>
    </xdr:from>
    <xdr:to>
      <xdr:col>15</xdr:col>
      <xdr:colOff>285750</xdr:colOff>
      <xdr:row>80</xdr:row>
      <xdr:rowOff>104775</xdr:rowOff>
    </xdr:to>
    <xdr:cxnSp macro="">
      <xdr:nvCxnSpPr>
        <xdr:cNvPr id="3" name="Straight Arrow Connector 2">
          <a:extLst>
            <a:ext uri="{FF2B5EF4-FFF2-40B4-BE49-F238E27FC236}">
              <a16:creationId xmlns:a16="http://schemas.microsoft.com/office/drawing/2014/main" id="{00000000-0008-0000-0600-000003000000}"/>
            </a:ext>
          </a:extLst>
        </xdr:cNvPr>
        <xdr:cNvCxnSpPr/>
      </xdr:nvCxnSpPr>
      <xdr:spPr>
        <a:xfrm flipH="1">
          <a:off x="11296650" y="13201650"/>
          <a:ext cx="9525" cy="148590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495300</xdr:colOff>
      <xdr:row>73</xdr:row>
      <xdr:rowOff>85725</xdr:rowOff>
    </xdr:from>
    <xdr:to>
      <xdr:col>15</xdr:col>
      <xdr:colOff>495300</xdr:colOff>
      <xdr:row>81</xdr:row>
      <xdr:rowOff>142875</xdr:rowOff>
    </xdr:to>
    <xdr:cxnSp macro="">
      <xdr:nvCxnSpPr>
        <xdr:cNvPr id="4" name="Straight Arrow Connector 3">
          <a:extLst>
            <a:ext uri="{FF2B5EF4-FFF2-40B4-BE49-F238E27FC236}">
              <a16:creationId xmlns:a16="http://schemas.microsoft.com/office/drawing/2014/main" id="{00000000-0008-0000-0600-000004000000}"/>
            </a:ext>
          </a:extLst>
        </xdr:cNvPr>
        <xdr:cNvCxnSpPr/>
      </xdr:nvCxnSpPr>
      <xdr:spPr>
        <a:xfrm>
          <a:off x="11515725" y="13573125"/>
          <a:ext cx="0" cy="1514475"/>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257175</xdr:colOff>
      <xdr:row>71</xdr:row>
      <xdr:rowOff>85725</xdr:rowOff>
    </xdr:from>
    <xdr:to>
      <xdr:col>15</xdr:col>
      <xdr:colOff>276225</xdr:colOff>
      <xdr:row>71</xdr:row>
      <xdr:rowOff>85725</xdr:rowOff>
    </xdr:to>
    <xdr:cxnSp macro="">
      <xdr:nvCxnSpPr>
        <xdr:cNvPr id="5" name="Straight Arrow Connector 4">
          <a:extLst>
            <a:ext uri="{FF2B5EF4-FFF2-40B4-BE49-F238E27FC236}">
              <a16:creationId xmlns:a16="http://schemas.microsoft.com/office/drawing/2014/main" id="{00000000-0008-0000-0600-000005000000}"/>
            </a:ext>
          </a:extLst>
        </xdr:cNvPr>
        <xdr:cNvCxnSpPr/>
      </xdr:nvCxnSpPr>
      <xdr:spPr>
        <a:xfrm>
          <a:off x="10687050" y="13192125"/>
          <a:ext cx="609600"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73</xdr:row>
      <xdr:rowOff>85725</xdr:rowOff>
    </xdr:from>
    <xdr:to>
      <xdr:col>15</xdr:col>
      <xdr:colOff>542925</xdr:colOff>
      <xdr:row>73</xdr:row>
      <xdr:rowOff>85725</xdr:rowOff>
    </xdr:to>
    <xdr:cxnSp macro="">
      <xdr:nvCxnSpPr>
        <xdr:cNvPr id="6" name="Straight Arrow Connector 5">
          <a:extLst>
            <a:ext uri="{FF2B5EF4-FFF2-40B4-BE49-F238E27FC236}">
              <a16:creationId xmlns:a16="http://schemas.microsoft.com/office/drawing/2014/main" id="{00000000-0008-0000-0600-000006000000}"/>
            </a:ext>
          </a:extLst>
        </xdr:cNvPr>
        <xdr:cNvCxnSpPr/>
      </xdr:nvCxnSpPr>
      <xdr:spPr>
        <a:xfrm>
          <a:off x="10696575" y="13573125"/>
          <a:ext cx="866775" cy="0"/>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736600</xdr:colOff>
      <xdr:row>81</xdr:row>
      <xdr:rowOff>114300</xdr:rowOff>
    </xdr:from>
    <xdr:to>
      <xdr:col>15</xdr:col>
      <xdr:colOff>457200</xdr:colOff>
      <xdr:row>81</xdr:row>
      <xdr:rowOff>118533</xdr:rowOff>
    </xdr:to>
    <xdr:cxnSp macro="">
      <xdr:nvCxnSpPr>
        <xdr:cNvPr id="9" name="Straight Arrow Connector 8">
          <a:extLst>
            <a:ext uri="{FF2B5EF4-FFF2-40B4-BE49-F238E27FC236}">
              <a16:creationId xmlns:a16="http://schemas.microsoft.com/office/drawing/2014/main" id="{00000000-0008-0000-0600-000009000000}"/>
            </a:ext>
          </a:extLst>
        </xdr:cNvPr>
        <xdr:cNvCxnSpPr/>
      </xdr:nvCxnSpPr>
      <xdr:spPr>
        <a:xfrm flipH="1">
          <a:off x="10930467" y="16073967"/>
          <a:ext cx="1371600" cy="4233"/>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753534</xdr:colOff>
      <xdr:row>80</xdr:row>
      <xdr:rowOff>101600</xdr:rowOff>
    </xdr:from>
    <xdr:to>
      <xdr:col>15</xdr:col>
      <xdr:colOff>279400</xdr:colOff>
      <xdr:row>80</xdr:row>
      <xdr:rowOff>101601</xdr:rowOff>
    </xdr:to>
    <xdr:cxnSp macro="">
      <xdr:nvCxnSpPr>
        <xdr:cNvPr id="15" name="Straight Arrow Connector 14">
          <a:extLst>
            <a:ext uri="{FF2B5EF4-FFF2-40B4-BE49-F238E27FC236}">
              <a16:creationId xmlns:a16="http://schemas.microsoft.com/office/drawing/2014/main" id="{00000000-0008-0000-0600-00000F000000}"/>
            </a:ext>
          </a:extLst>
        </xdr:cNvPr>
        <xdr:cNvCxnSpPr/>
      </xdr:nvCxnSpPr>
      <xdr:spPr>
        <a:xfrm flipH="1">
          <a:off x="10947401" y="15883467"/>
          <a:ext cx="1176866" cy="1"/>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314325</xdr:colOff>
      <xdr:row>71</xdr:row>
      <xdr:rowOff>95250</xdr:rowOff>
    </xdr:from>
    <xdr:to>
      <xdr:col>15</xdr:col>
      <xdr:colOff>542925</xdr:colOff>
      <xdr:row>71</xdr:row>
      <xdr:rowOff>95250</xdr:rowOff>
    </xdr:to>
    <xdr:cxnSp macro="">
      <xdr:nvCxnSpPr>
        <xdr:cNvPr id="7" name="Straight Arrow Connector 6">
          <a:extLst>
            <a:ext uri="{FF2B5EF4-FFF2-40B4-BE49-F238E27FC236}">
              <a16:creationId xmlns:a16="http://schemas.microsoft.com/office/drawing/2014/main" id="{00000000-0008-0000-0600-000007000000}"/>
            </a:ext>
          </a:extLst>
        </xdr:cNvPr>
        <xdr:cNvCxnSpPr/>
      </xdr:nvCxnSpPr>
      <xdr:spPr>
        <a:xfrm>
          <a:off x="11382375" y="12363450"/>
          <a:ext cx="228600" cy="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257175</xdr:colOff>
      <xdr:row>71</xdr:row>
      <xdr:rowOff>85725</xdr:rowOff>
    </xdr:from>
    <xdr:to>
      <xdr:col>15</xdr:col>
      <xdr:colOff>276225</xdr:colOff>
      <xdr:row>71</xdr:row>
      <xdr:rowOff>85725</xdr:rowOff>
    </xdr:to>
    <xdr:cxnSp macro="">
      <xdr:nvCxnSpPr>
        <xdr:cNvPr id="23" name="Straight Arrow Connector 22">
          <a:extLst>
            <a:ext uri="{FF2B5EF4-FFF2-40B4-BE49-F238E27FC236}">
              <a16:creationId xmlns:a16="http://schemas.microsoft.com/office/drawing/2014/main" id="{00000000-0008-0000-0600-000017000000}"/>
            </a:ext>
          </a:extLst>
        </xdr:cNvPr>
        <xdr:cNvCxnSpPr/>
      </xdr:nvCxnSpPr>
      <xdr:spPr>
        <a:xfrm>
          <a:off x="36606956" y="14754225"/>
          <a:ext cx="614363"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73</xdr:row>
      <xdr:rowOff>85725</xdr:rowOff>
    </xdr:from>
    <xdr:to>
      <xdr:col>15</xdr:col>
      <xdr:colOff>542925</xdr:colOff>
      <xdr:row>73</xdr:row>
      <xdr:rowOff>85725</xdr:rowOff>
    </xdr:to>
    <xdr:cxnSp macro="">
      <xdr:nvCxnSpPr>
        <xdr:cNvPr id="24" name="Straight Arrow Connector 23">
          <a:extLst>
            <a:ext uri="{FF2B5EF4-FFF2-40B4-BE49-F238E27FC236}">
              <a16:creationId xmlns:a16="http://schemas.microsoft.com/office/drawing/2014/main" id="{00000000-0008-0000-0600-000018000000}"/>
            </a:ext>
          </a:extLst>
        </xdr:cNvPr>
        <xdr:cNvCxnSpPr/>
      </xdr:nvCxnSpPr>
      <xdr:spPr>
        <a:xfrm>
          <a:off x="36616481" y="15159038"/>
          <a:ext cx="871538" cy="0"/>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314325</xdr:colOff>
      <xdr:row>71</xdr:row>
      <xdr:rowOff>95250</xdr:rowOff>
    </xdr:from>
    <xdr:to>
      <xdr:col>15</xdr:col>
      <xdr:colOff>542925</xdr:colOff>
      <xdr:row>71</xdr:row>
      <xdr:rowOff>95250</xdr:rowOff>
    </xdr:to>
    <xdr:cxnSp macro="">
      <xdr:nvCxnSpPr>
        <xdr:cNvPr id="27" name="Straight Arrow Connector 26">
          <a:extLst>
            <a:ext uri="{FF2B5EF4-FFF2-40B4-BE49-F238E27FC236}">
              <a16:creationId xmlns:a16="http://schemas.microsoft.com/office/drawing/2014/main" id="{00000000-0008-0000-0600-00001B000000}"/>
            </a:ext>
          </a:extLst>
        </xdr:cNvPr>
        <xdr:cNvCxnSpPr/>
      </xdr:nvCxnSpPr>
      <xdr:spPr>
        <a:xfrm>
          <a:off x="37259419" y="14763750"/>
          <a:ext cx="228600" cy="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257175</xdr:colOff>
      <xdr:row>71</xdr:row>
      <xdr:rowOff>85725</xdr:rowOff>
    </xdr:from>
    <xdr:to>
      <xdr:col>15</xdr:col>
      <xdr:colOff>276225</xdr:colOff>
      <xdr:row>71</xdr:row>
      <xdr:rowOff>85725</xdr:rowOff>
    </xdr:to>
    <xdr:cxnSp macro="">
      <xdr:nvCxnSpPr>
        <xdr:cNvPr id="53" name="Straight Arrow Connector 52">
          <a:extLst>
            <a:ext uri="{FF2B5EF4-FFF2-40B4-BE49-F238E27FC236}">
              <a16:creationId xmlns:a16="http://schemas.microsoft.com/office/drawing/2014/main" id="{00000000-0008-0000-0600-000035000000}"/>
            </a:ext>
          </a:extLst>
        </xdr:cNvPr>
        <xdr:cNvCxnSpPr/>
      </xdr:nvCxnSpPr>
      <xdr:spPr>
        <a:xfrm>
          <a:off x="31901342" y="14754225"/>
          <a:ext cx="611716"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73</xdr:row>
      <xdr:rowOff>85725</xdr:rowOff>
    </xdr:from>
    <xdr:to>
      <xdr:col>15</xdr:col>
      <xdr:colOff>542925</xdr:colOff>
      <xdr:row>73</xdr:row>
      <xdr:rowOff>85725</xdr:rowOff>
    </xdr:to>
    <xdr:cxnSp macro="">
      <xdr:nvCxnSpPr>
        <xdr:cNvPr id="54" name="Straight Arrow Connector 53">
          <a:extLst>
            <a:ext uri="{FF2B5EF4-FFF2-40B4-BE49-F238E27FC236}">
              <a16:creationId xmlns:a16="http://schemas.microsoft.com/office/drawing/2014/main" id="{00000000-0008-0000-0600-000036000000}"/>
            </a:ext>
          </a:extLst>
        </xdr:cNvPr>
        <xdr:cNvCxnSpPr/>
      </xdr:nvCxnSpPr>
      <xdr:spPr>
        <a:xfrm>
          <a:off x="31910867" y="15156392"/>
          <a:ext cx="868891" cy="0"/>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314325</xdr:colOff>
      <xdr:row>71</xdr:row>
      <xdr:rowOff>95250</xdr:rowOff>
    </xdr:from>
    <xdr:to>
      <xdr:col>15</xdr:col>
      <xdr:colOff>542925</xdr:colOff>
      <xdr:row>71</xdr:row>
      <xdr:rowOff>95250</xdr:rowOff>
    </xdr:to>
    <xdr:cxnSp macro="">
      <xdr:nvCxnSpPr>
        <xdr:cNvPr id="57" name="Straight Arrow Connector 56">
          <a:extLst>
            <a:ext uri="{FF2B5EF4-FFF2-40B4-BE49-F238E27FC236}">
              <a16:creationId xmlns:a16="http://schemas.microsoft.com/office/drawing/2014/main" id="{00000000-0008-0000-0600-000039000000}"/>
            </a:ext>
          </a:extLst>
        </xdr:cNvPr>
        <xdr:cNvCxnSpPr/>
      </xdr:nvCxnSpPr>
      <xdr:spPr>
        <a:xfrm>
          <a:off x="32551158" y="14763750"/>
          <a:ext cx="228600" cy="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257175</xdr:colOff>
      <xdr:row>71</xdr:row>
      <xdr:rowOff>85725</xdr:rowOff>
    </xdr:from>
    <xdr:to>
      <xdr:col>15</xdr:col>
      <xdr:colOff>276225</xdr:colOff>
      <xdr:row>71</xdr:row>
      <xdr:rowOff>85725</xdr:rowOff>
    </xdr:to>
    <xdr:cxnSp macro="">
      <xdr:nvCxnSpPr>
        <xdr:cNvPr id="59" name="Straight Arrow Connector 58">
          <a:extLst>
            <a:ext uri="{FF2B5EF4-FFF2-40B4-BE49-F238E27FC236}">
              <a16:creationId xmlns:a16="http://schemas.microsoft.com/office/drawing/2014/main" id="{00000000-0008-0000-0600-00003B000000}"/>
            </a:ext>
          </a:extLst>
        </xdr:cNvPr>
        <xdr:cNvCxnSpPr/>
      </xdr:nvCxnSpPr>
      <xdr:spPr>
        <a:xfrm>
          <a:off x="31901342" y="14754225"/>
          <a:ext cx="611716"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73</xdr:row>
      <xdr:rowOff>85725</xdr:rowOff>
    </xdr:from>
    <xdr:to>
      <xdr:col>15</xdr:col>
      <xdr:colOff>542925</xdr:colOff>
      <xdr:row>73</xdr:row>
      <xdr:rowOff>85725</xdr:rowOff>
    </xdr:to>
    <xdr:cxnSp macro="">
      <xdr:nvCxnSpPr>
        <xdr:cNvPr id="60" name="Straight Arrow Connector 59">
          <a:extLst>
            <a:ext uri="{FF2B5EF4-FFF2-40B4-BE49-F238E27FC236}">
              <a16:creationId xmlns:a16="http://schemas.microsoft.com/office/drawing/2014/main" id="{00000000-0008-0000-0600-00003C000000}"/>
            </a:ext>
          </a:extLst>
        </xdr:cNvPr>
        <xdr:cNvCxnSpPr/>
      </xdr:nvCxnSpPr>
      <xdr:spPr>
        <a:xfrm>
          <a:off x="31910867" y="15156392"/>
          <a:ext cx="868891" cy="0"/>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314325</xdr:colOff>
      <xdr:row>71</xdr:row>
      <xdr:rowOff>95250</xdr:rowOff>
    </xdr:from>
    <xdr:to>
      <xdr:col>15</xdr:col>
      <xdr:colOff>542925</xdr:colOff>
      <xdr:row>71</xdr:row>
      <xdr:rowOff>95250</xdr:rowOff>
    </xdr:to>
    <xdr:cxnSp macro="">
      <xdr:nvCxnSpPr>
        <xdr:cNvPr id="63" name="Straight Arrow Connector 62">
          <a:extLst>
            <a:ext uri="{FF2B5EF4-FFF2-40B4-BE49-F238E27FC236}">
              <a16:creationId xmlns:a16="http://schemas.microsoft.com/office/drawing/2014/main" id="{00000000-0008-0000-0600-00003F000000}"/>
            </a:ext>
          </a:extLst>
        </xdr:cNvPr>
        <xdr:cNvCxnSpPr/>
      </xdr:nvCxnSpPr>
      <xdr:spPr>
        <a:xfrm>
          <a:off x="32551158" y="14763750"/>
          <a:ext cx="228600" cy="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257175</xdr:colOff>
      <xdr:row>71</xdr:row>
      <xdr:rowOff>85725</xdr:rowOff>
    </xdr:from>
    <xdr:to>
      <xdr:col>15</xdr:col>
      <xdr:colOff>276225</xdr:colOff>
      <xdr:row>71</xdr:row>
      <xdr:rowOff>85725</xdr:rowOff>
    </xdr:to>
    <xdr:cxnSp macro="">
      <xdr:nvCxnSpPr>
        <xdr:cNvPr id="65" name="Straight Arrow Connector 64">
          <a:extLst>
            <a:ext uri="{FF2B5EF4-FFF2-40B4-BE49-F238E27FC236}">
              <a16:creationId xmlns:a16="http://schemas.microsoft.com/office/drawing/2014/main" id="{00000000-0008-0000-0600-000041000000}"/>
            </a:ext>
          </a:extLst>
        </xdr:cNvPr>
        <xdr:cNvCxnSpPr/>
      </xdr:nvCxnSpPr>
      <xdr:spPr>
        <a:xfrm>
          <a:off x="31901342" y="14754225"/>
          <a:ext cx="611716"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73</xdr:row>
      <xdr:rowOff>85725</xdr:rowOff>
    </xdr:from>
    <xdr:to>
      <xdr:col>15</xdr:col>
      <xdr:colOff>542925</xdr:colOff>
      <xdr:row>73</xdr:row>
      <xdr:rowOff>85725</xdr:rowOff>
    </xdr:to>
    <xdr:cxnSp macro="">
      <xdr:nvCxnSpPr>
        <xdr:cNvPr id="66" name="Straight Arrow Connector 65">
          <a:extLst>
            <a:ext uri="{FF2B5EF4-FFF2-40B4-BE49-F238E27FC236}">
              <a16:creationId xmlns:a16="http://schemas.microsoft.com/office/drawing/2014/main" id="{00000000-0008-0000-0600-000042000000}"/>
            </a:ext>
          </a:extLst>
        </xdr:cNvPr>
        <xdr:cNvCxnSpPr/>
      </xdr:nvCxnSpPr>
      <xdr:spPr>
        <a:xfrm>
          <a:off x="31910867" y="15156392"/>
          <a:ext cx="868891" cy="0"/>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314325</xdr:colOff>
      <xdr:row>71</xdr:row>
      <xdr:rowOff>95250</xdr:rowOff>
    </xdr:from>
    <xdr:to>
      <xdr:col>15</xdr:col>
      <xdr:colOff>542925</xdr:colOff>
      <xdr:row>71</xdr:row>
      <xdr:rowOff>95250</xdr:rowOff>
    </xdr:to>
    <xdr:cxnSp macro="">
      <xdr:nvCxnSpPr>
        <xdr:cNvPr id="69" name="Straight Arrow Connector 68">
          <a:extLst>
            <a:ext uri="{FF2B5EF4-FFF2-40B4-BE49-F238E27FC236}">
              <a16:creationId xmlns:a16="http://schemas.microsoft.com/office/drawing/2014/main" id="{00000000-0008-0000-0600-000045000000}"/>
            </a:ext>
          </a:extLst>
        </xdr:cNvPr>
        <xdr:cNvCxnSpPr/>
      </xdr:nvCxnSpPr>
      <xdr:spPr>
        <a:xfrm>
          <a:off x="32551158" y="14763750"/>
          <a:ext cx="228600" cy="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257175</xdr:colOff>
      <xdr:row>71</xdr:row>
      <xdr:rowOff>85725</xdr:rowOff>
    </xdr:from>
    <xdr:to>
      <xdr:col>15</xdr:col>
      <xdr:colOff>276225</xdr:colOff>
      <xdr:row>71</xdr:row>
      <xdr:rowOff>85725</xdr:rowOff>
    </xdr:to>
    <xdr:cxnSp macro="">
      <xdr:nvCxnSpPr>
        <xdr:cNvPr id="71" name="Straight Arrow Connector 70">
          <a:extLst>
            <a:ext uri="{FF2B5EF4-FFF2-40B4-BE49-F238E27FC236}">
              <a16:creationId xmlns:a16="http://schemas.microsoft.com/office/drawing/2014/main" id="{00000000-0008-0000-0600-000047000000}"/>
            </a:ext>
          </a:extLst>
        </xdr:cNvPr>
        <xdr:cNvCxnSpPr/>
      </xdr:nvCxnSpPr>
      <xdr:spPr>
        <a:xfrm>
          <a:off x="31901342" y="14754225"/>
          <a:ext cx="611716"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73</xdr:row>
      <xdr:rowOff>85725</xdr:rowOff>
    </xdr:from>
    <xdr:to>
      <xdr:col>15</xdr:col>
      <xdr:colOff>542925</xdr:colOff>
      <xdr:row>73</xdr:row>
      <xdr:rowOff>85725</xdr:rowOff>
    </xdr:to>
    <xdr:cxnSp macro="">
      <xdr:nvCxnSpPr>
        <xdr:cNvPr id="72" name="Straight Arrow Connector 71">
          <a:extLst>
            <a:ext uri="{FF2B5EF4-FFF2-40B4-BE49-F238E27FC236}">
              <a16:creationId xmlns:a16="http://schemas.microsoft.com/office/drawing/2014/main" id="{00000000-0008-0000-0600-000048000000}"/>
            </a:ext>
          </a:extLst>
        </xdr:cNvPr>
        <xdr:cNvCxnSpPr/>
      </xdr:nvCxnSpPr>
      <xdr:spPr>
        <a:xfrm>
          <a:off x="31910867" y="15156392"/>
          <a:ext cx="868891" cy="0"/>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314325</xdr:colOff>
      <xdr:row>71</xdr:row>
      <xdr:rowOff>95250</xdr:rowOff>
    </xdr:from>
    <xdr:to>
      <xdr:col>15</xdr:col>
      <xdr:colOff>542925</xdr:colOff>
      <xdr:row>71</xdr:row>
      <xdr:rowOff>95250</xdr:rowOff>
    </xdr:to>
    <xdr:cxnSp macro="">
      <xdr:nvCxnSpPr>
        <xdr:cNvPr id="75" name="Straight Arrow Connector 74">
          <a:extLst>
            <a:ext uri="{FF2B5EF4-FFF2-40B4-BE49-F238E27FC236}">
              <a16:creationId xmlns:a16="http://schemas.microsoft.com/office/drawing/2014/main" id="{00000000-0008-0000-0600-00004B000000}"/>
            </a:ext>
          </a:extLst>
        </xdr:cNvPr>
        <xdr:cNvCxnSpPr/>
      </xdr:nvCxnSpPr>
      <xdr:spPr>
        <a:xfrm>
          <a:off x="32551158" y="14763750"/>
          <a:ext cx="228600" cy="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257175</xdr:colOff>
      <xdr:row>71</xdr:row>
      <xdr:rowOff>85725</xdr:rowOff>
    </xdr:from>
    <xdr:to>
      <xdr:col>15</xdr:col>
      <xdr:colOff>276225</xdr:colOff>
      <xdr:row>71</xdr:row>
      <xdr:rowOff>85725</xdr:rowOff>
    </xdr:to>
    <xdr:cxnSp macro="">
      <xdr:nvCxnSpPr>
        <xdr:cNvPr id="77" name="Straight Arrow Connector 76">
          <a:extLst>
            <a:ext uri="{FF2B5EF4-FFF2-40B4-BE49-F238E27FC236}">
              <a16:creationId xmlns:a16="http://schemas.microsoft.com/office/drawing/2014/main" id="{00000000-0008-0000-0600-00004D000000}"/>
            </a:ext>
          </a:extLst>
        </xdr:cNvPr>
        <xdr:cNvCxnSpPr/>
      </xdr:nvCxnSpPr>
      <xdr:spPr>
        <a:xfrm>
          <a:off x="31901342" y="14754225"/>
          <a:ext cx="611716"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73</xdr:row>
      <xdr:rowOff>85725</xdr:rowOff>
    </xdr:from>
    <xdr:to>
      <xdr:col>15</xdr:col>
      <xdr:colOff>542925</xdr:colOff>
      <xdr:row>73</xdr:row>
      <xdr:rowOff>85725</xdr:rowOff>
    </xdr:to>
    <xdr:cxnSp macro="">
      <xdr:nvCxnSpPr>
        <xdr:cNvPr id="78" name="Straight Arrow Connector 77">
          <a:extLst>
            <a:ext uri="{FF2B5EF4-FFF2-40B4-BE49-F238E27FC236}">
              <a16:creationId xmlns:a16="http://schemas.microsoft.com/office/drawing/2014/main" id="{00000000-0008-0000-0600-00004E000000}"/>
            </a:ext>
          </a:extLst>
        </xdr:cNvPr>
        <xdr:cNvCxnSpPr/>
      </xdr:nvCxnSpPr>
      <xdr:spPr>
        <a:xfrm>
          <a:off x="31910867" y="15156392"/>
          <a:ext cx="868891" cy="0"/>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314325</xdr:colOff>
      <xdr:row>71</xdr:row>
      <xdr:rowOff>95250</xdr:rowOff>
    </xdr:from>
    <xdr:to>
      <xdr:col>15</xdr:col>
      <xdr:colOff>542925</xdr:colOff>
      <xdr:row>71</xdr:row>
      <xdr:rowOff>95250</xdr:rowOff>
    </xdr:to>
    <xdr:cxnSp macro="">
      <xdr:nvCxnSpPr>
        <xdr:cNvPr id="81" name="Straight Arrow Connector 80">
          <a:extLst>
            <a:ext uri="{FF2B5EF4-FFF2-40B4-BE49-F238E27FC236}">
              <a16:creationId xmlns:a16="http://schemas.microsoft.com/office/drawing/2014/main" id="{00000000-0008-0000-0600-000051000000}"/>
            </a:ext>
          </a:extLst>
        </xdr:cNvPr>
        <xdr:cNvCxnSpPr/>
      </xdr:nvCxnSpPr>
      <xdr:spPr>
        <a:xfrm>
          <a:off x="32551158" y="14763750"/>
          <a:ext cx="228600" cy="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257175</xdr:colOff>
      <xdr:row>71</xdr:row>
      <xdr:rowOff>85725</xdr:rowOff>
    </xdr:from>
    <xdr:to>
      <xdr:col>15</xdr:col>
      <xdr:colOff>276225</xdr:colOff>
      <xdr:row>71</xdr:row>
      <xdr:rowOff>85725</xdr:rowOff>
    </xdr:to>
    <xdr:cxnSp macro="">
      <xdr:nvCxnSpPr>
        <xdr:cNvPr id="83" name="Straight Arrow Connector 82">
          <a:extLst>
            <a:ext uri="{FF2B5EF4-FFF2-40B4-BE49-F238E27FC236}">
              <a16:creationId xmlns:a16="http://schemas.microsoft.com/office/drawing/2014/main" id="{00000000-0008-0000-0600-000053000000}"/>
            </a:ext>
          </a:extLst>
        </xdr:cNvPr>
        <xdr:cNvCxnSpPr/>
      </xdr:nvCxnSpPr>
      <xdr:spPr>
        <a:xfrm>
          <a:off x="31901342" y="14754225"/>
          <a:ext cx="611716"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73</xdr:row>
      <xdr:rowOff>85725</xdr:rowOff>
    </xdr:from>
    <xdr:to>
      <xdr:col>15</xdr:col>
      <xdr:colOff>542925</xdr:colOff>
      <xdr:row>73</xdr:row>
      <xdr:rowOff>85725</xdr:rowOff>
    </xdr:to>
    <xdr:cxnSp macro="">
      <xdr:nvCxnSpPr>
        <xdr:cNvPr id="84" name="Straight Arrow Connector 83">
          <a:extLst>
            <a:ext uri="{FF2B5EF4-FFF2-40B4-BE49-F238E27FC236}">
              <a16:creationId xmlns:a16="http://schemas.microsoft.com/office/drawing/2014/main" id="{00000000-0008-0000-0600-000054000000}"/>
            </a:ext>
          </a:extLst>
        </xdr:cNvPr>
        <xdr:cNvCxnSpPr/>
      </xdr:nvCxnSpPr>
      <xdr:spPr>
        <a:xfrm>
          <a:off x="31910867" y="15156392"/>
          <a:ext cx="868891" cy="0"/>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314325</xdr:colOff>
      <xdr:row>71</xdr:row>
      <xdr:rowOff>95250</xdr:rowOff>
    </xdr:from>
    <xdr:to>
      <xdr:col>15</xdr:col>
      <xdr:colOff>542925</xdr:colOff>
      <xdr:row>71</xdr:row>
      <xdr:rowOff>95250</xdr:rowOff>
    </xdr:to>
    <xdr:cxnSp macro="">
      <xdr:nvCxnSpPr>
        <xdr:cNvPr id="87" name="Straight Arrow Connector 86">
          <a:extLst>
            <a:ext uri="{FF2B5EF4-FFF2-40B4-BE49-F238E27FC236}">
              <a16:creationId xmlns:a16="http://schemas.microsoft.com/office/drawing/2014/main" id="{00000000-0008-0000-0600-000057000000}"/>
            </a:ext>
          </a:extLst>
        </xdr:cNvPr>
        <xdr:cNvCxnSpPr/>
      </xdr:nvCxnSpPr>
      <xdr:spPr>
        <a:xfrm>
          <a:off x="32551158" y="14763750"/>
          <a:ext cx="228600" cy="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257175</xdr:colOff>
      <xdr:row>71</xdr:row>
      <xdr:rowOff>85725</xdr:rowOff>
    </xdr:from>
    <xdr:to>
      <xdr:col>15</xdr:col>
      <xdr:colOff>276225</xdr:colOff>
      <xdr:row>71</xdr:row>
      <xdr:rowOff>85725</xdr:rowOff>
    </xdr:to>
    <xdr:cxnSp macro="">
      <xdr:nvCxnSpPr>
        <xdr:cNvPr id="89" name="Straight Arrow Connector 88">
          <a:extLst>
            <a:ext uri="{FF2B5EF4-FFF2-40B4-BE49-F238E27FC236}">
              <a16:creationId xmlns:a16="http://schemas.microsoft.com/office/drawing/2014/main" id="{00000000-0008-0000-0600-000059000000}"/>
            </a:ext>
          </a:extLst>
        </xdr:cNvPr>
        <xdr:cNvCxnSpPr/>
      </xdr:nvCxnSpPr>
      <xdr:spPr>
        <a:xfrm>
          <a:off x="31901342" y="14754225"/>
          <a:ext cx="611716"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73</xdr:row>
      <xdr:rowOff>85725</xdr:rowOff>
    </xdr:from>
    <xdr:to>
      <xdr:col>15</xdr:col>
      <xdr:colOff>542925</xdr:colOff>
      <xdr:row>73</xdr:row>
      <xdr:rowOff>85725</xdr:rowOff>
    </xdr:to>
    <xdr:cxnSp macro="">
      <xdr:nvCxnSpPr>
        <xdr:cNvPr id="90" name="Straight Arrow Connector 89">
          <a:extLst>
            <a:ext uri="{FF2B5EF4-FFF2-40B4-BE49-F238E27FC236}">
              <a16:creationId xmlns:a16="http://schemas.microsoft.com/office/drawing/2014/main" id="{00000000-0008-0000-0600-00005A000000}"/>
            </a:ext>
          </a:extLst>
        </xdr:cNvPr>
        <xdr:cNvCxnSpPr/>
      </xdr:nvCxnSpPr>
      <xdr:spPr>
        <a:xfrm>
          <a:off x="31910867" y="15156392"/>
          <a:ext cx="868891" cy="0"/>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314325</xdr:colOff>
      <xdr:row>71</xdr:row>
      <xdr:rowOff>95250</xdr:rowOff>
    </xdr:from>
    <xdr:to>
      <xdr:col>15</xdr:col>
      <xdr:colOff>542925</xdr:colOff>
      <xdr:row>71</xdr:row>
      <xdr:rowOff>95250</xdr:rowOff>
    </xdr:to>
    <xdr:cxnSp macro="">
      <xdr:nvCxnSpPr>
        <xdr:cNvPr id="93" name="Straight Arrow Connector 92">
          <a:extLst>
            <a:ext uri="{FF2B5EF4-FFF2-40B4-BE49-F238E27FC236}">
              <a16:creationId xmlns:a16="http://schemas.microsoft.com/office/drawing/2014/main" id="{00000000-0008-0000-0600-00005D000000}"/>
            </a:ext>
          </a:extLst>
        </xdr:cNvPr>
        <xdr:cNvCxnSpPr/>
      </xdr:nvCxnSpPr>
      <xdr:spPr>
        <a:xfrm>
          <a:off x="32551158" y="14763750"/>
          <a:ext cx="228600" cy="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257175</xdr:colOff>
      <xdr:row>71</xdr:row>
      <xdr:rowOff>85725</xdr:rowOff>
    </xdr:from>
    <xdr:to>
      <xdr:col>15</xdr:col>
      <xdr:colOff>276225</xdr:colOff>
      <xdr:row>71</xdr:row>
      <xdr:rowOff>85725</xdr:rowOff>
    </xdr:to>
    <xdr:cxnSp macro="">
      <xdr:nvCxnSpPr>
        <xdr:cNvPr id="95" name="Straight Arrow Connector 94">
          <a:extLst>
            <a:ext uri="{FF2B5EF4-FFF2-40B4-BE49-F238E27FC236}">
              <a16:creationId xmlns:a16="http://schemas.microsoft.com/office/drawing/2014/main" id="{00000000-0008-0000-0600-00005F000000}"/>
            </a:ext>
          </a:extLst>
        </xdr:cNvPr>
        <xdr:cNvCxnSpPr/>
      </xdr:nvCxnSpPr>
      <xdr:spPr>
        <a:xfrm>
          <a:off x="31901342" y="14754225"/>
          <a:ext cx="611716"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73</xdr:row>
      <xdr:rowOff>85725</xdr:rowOff>
    </xdr:from>
    <xdr:to>
      <xdr:col>15</xdr:col>
      <xdr:colOff>542925</xdr:colOff>
      <xdr:row>73</xdr:row>
      <xdr:rowOff>85725</xdr:rowOff>
    </xdr:to>
    <xdr:cxnSp macro="">
      <xdr:nvCxnSpPr>
        <xdr:cNvPr id="96" name="Straight Arrow Connector 95">
          <a:extLst>
            <a:ext uri="{FF2B5EF4-FFF2-40B4-BE49-F238E27FC236}">
              <a16:creationId xmlns:a16="http://schemas.microsoft.com/office/drawing/2014/main" id="{00000000-0008-0000-0600-000060000000}"/>
            </a:ext>
          </a:extLst>
        </xdr:cNvPr>
        <xdr:cNvCxnSpPr/>
      </xdr:nvCxnSpPr>
      <xdr:spPr>
        <a:xfrm>
          <a:off x="31910867" y="15156392"/>
          <a:ext cx="868891" cy="0"/>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314325</xdr:colOff>
      <xdr:row>71</xdr:row>
      <xdr:rowOff>95250</xdr:rowOff>
    </xdr:from>
    <xdr:to>
      <xdr:col>15</xdr:col>
      <xdr:colOff>542925</xdr:colOff>
      <xdr:row>71</xdr:row>
      <xdr:rowOff>95250</xdr:rowOff>
    </xdr:to>
    <xdr:cxnSp macro="">
      <xdr:nvCxnSpPr>
        <xdr:cNvPr id="99" name="Straight Arrow Connector 98">
          <a:extLst>
            <a:ext uri="{FF2B5EF4-FFF2-40B4-BE49-F238E27FC236}">
              <a16:creationId xmlns:a16="http://schemas.microsoft.com/office/drawing/2014/main" id="{00000000-0008-0000-0600-000063000000}"/>
            </a:ext>
          </a:extLst>
        </xdr:cNvPr>
        <xdr:cNvCxnSpPr/>
      </xdr:nvCxnSpPr>
      <xdr:spPr>
        <a:xfrm>
          <a:off x="32551158" y="14763750"/>
          <a:ext cx="228600" cy="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257175</xdr:colOff>
      <xdr:row>71</xdr:row>
      <xdr:rowOff>85725</xdr:rowOff>
    </xdr:from>
    <xdr:to>
      <xdr:col>15</xdr:col>
      <xdr:colOff>276225</xdr:colOff>
      <xdr:row>71</xdr:row>
      <xdr:rowOff>85725</xdr:rowOff>
    </xdr:to>
    <xdr:cxnSp macro="">
      <xdr:nvCxnSpPr>
        <xdr:cNvPr id="101" name="Straight Arrow Connector 100">
          <a:extLst>
            <a:ext uri="{FF2B5EF4-FFF2-40B4-BE49-F238E27FC236}">
              <a16:creationId xmlns:a16="http://schemas.microsoft.com/office/drawing/2014/main" id="{00000000-0008-0000-0600-000065000000}"/>
            </a:ext>
          </a:extLst>
        </xdr:cNvPr>
        <xdr:cNvCxnSpPr/>
      </xdr:nvCxnSpPr>
      <xdr:spPr>
        <a:xfrm>
          <a:off x="31901342" y="14754225"/>
          <a:ext cx="611716"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73</xdr:row>
      <xdr:rowOff>85725</xdr:rowOff>
    </xdr:from>
    <xdr:to>
      <xdr:col>15</xdr:col>
      <xdr:colOff>542925</xdr:colOff>
      <xdr:row>73</xdr:row>
      <xdr:rowOff>85725</xdr:rowOff>
    </xdr:to>
    <xdr:cxnSp macro="">
      <xdr:nvCxnSpPr>
        <xdr:cNvPr id="102" name="Straight Arrow Connector 101">
          <a:extLst>
            <a:ext uri="{FF2B5EF4-FFF2-40B4-BE49-F238E27FC236}">
              <a16:creationId xmlns:a16="http://schemas.microsoft.com/office/drawing/2014/main" id="{00000000-0008-0000-0600-000066000000}"/>
            </a:ext>
          </a:extLst>
        </xdr:cNvPr>
        <xdr:cNvCxnSpPr/>
      </xdr:nvCxnSpPr>
      <xdr:spPr>
        <a:xfrm>
          <a:off x="31910867" y="15156392"/>
          <a:ext cx="868891" cy="0"/>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314325</xdr:colOff>
      <xdr:row>71</xdr:row>
      <xdr:rowOff>95250</xdr:rowOff>
    </xdr:from>
    <xdr:to>
      <xdr:col>15</xdr:col>
      <xdr:colOff>542925</xdr:colOff>
      <xdr:row>71</xdr:row>
      <xdr:rowOff>95250</xdr:rowOff>
    </xdr:to>
    <xdr:cxnSp macro="">
      <xdr:nvCxnSpPr>
        <xdr:cNvPr id="105" name="Straight Arrow Connector 104">
          <a:extLst>
            <a:ext uri="{FF2B5EF4-FFF2-40B4-BE49-F238E27FC236}">
              <a16:creationId xmlns:a16="http://schemas.microsoft.com/office/drawing/2014/main" id="{00000000-0008-0000-0600-000069000000}"/>
            </a:ext>
          </a:extLst>
        </xdr:cNvPr>
        <xdr:cNvCxnSpPr/>
      </xdr:nvCxnSpPr>
      <xdr:spPr>
        <a:xfrm>
          <a:off x="32551158" y="14763750"/>
          <a:ext cx="228600" cy="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257175</xdr:colOff>
      <xdr:row>71</xdr:row>
      <xdr:rowOff>85725</xdr:rowOff>
    </xdr:from>
    <xdr:to>
      <xdr:col>15</xdr:col>
      <xdr:colOff>276225</xdr:colOff>
      <xdr:row>71</xdr:row>
      <xdr:rowOff>85725</xdr:rowOff>
    </xdr:to>
    <xdr:cxnSp macro="">
      <xdr:nvCxnSpPr>
        <xdr:cNvPr id="107" name="Straight Arrow Connector 106">
          <a:extLst>
            <a:ext uri="{FF2B5EF4-FFF2-40B4-BE49-F238E27FC236}">
              <a16:creationId xmlns:a16="http://schemas.microsoft.com/office/drawing/2014/main" id="{00000000-0008-0000-0600-00006B000000}"/>
            </a:ext>
          </a:extLst>
        </xdr:cNvPr>
        <xdr:cNvCxnSpPr/>
      </xdr:nvCxnSpPr>
      <xdr:spPr>
        <a:xfrm>
          <a:off x="31901342" y="14754225"/>
          <a:ext cx="611716"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73</xdr:row>
      <xdr:rowOff>85725</xdr:rowOff>
    </xdr:from>
    <xdr:to>
      <xdr:col>15</xdr:col>
      <xdr:colOff>542925</xdr:colOff>
      <xdr:row>73</xdr:row>
      <xdr:rowOff>85725</xdr:rowOff>
    </xdr:to>
    <xdr:cxnSp macro="">
      <xdr:nvCxnSpPr>
        <xdr:cNvPr id="108" name="Straight Arrow Connector 107">
          <a:extLst>
            <a:ext uri="{FF2B5EF4-FFF2-40B4-BE49-F238E27FC236}">
              <a16:creationId xmlns:a16="http://schemas.microsoft.com/office/drawing/2014/main" id="{00000000-0008-0000-0600-00006C000000}"/>
            </a:ext>
          </a:extLst>
        </xdr:cNvPr>
        <xdr:cNvCxnSpPr/>
      </xdr:nvCxnSpPr>
      <xdr:spPr>
        <a:xfrm>
          <a:off x="31910867" y="15156392"/>
          <a:ext cx="868891" cy="0"/>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314325</xdr:colOff>
      <xdr:row>71</xdr:row>
      <xdr:rowOff>95250</xdr:rowOff>
    </xdr:from>
    <xdr:to>
      <xdr:col>15</xdr:col>
      <xdr:colOff>542925</xdr:colOff>
      <xdr:row>71</xdr:row>
      <xdr:rowOff>95250</xdr:rowOff>
    </xdr:to>
    <xdr:cxnSp macro="">
      <xdr:nvCxnSpPr>
        <xdr:cNvPr id="111" name="Straight Arrow Connector 110">
          <a:extLst>
            <a:ext uri="{FF2B5EF4-FFF2-40B4-BE49-F238E27FC236}">
              <a16:creationId xmlns:a16="http://schemas.microsoft.com/office/drawing/2014/main" id="{00000000-0008-0000-0600-00006F000000}"/>
            </a:ext>
          </a:extLst>
        </xdr:cNvPr>
        <xdr:cNvCxnSpPr/>
      </xdr:nvCxnSpPr>
      <xdr:spPr>
        <a:xfrm>
          <a:off x="32551158" y="14763750"/>
          <a:ext cx="228600" cy="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257175</xdr:colOff>
      <xdr:row>71</xdr:row>
      <xdr:rowOff>85725</xdr:rowOff>
    </xdr:from>
    <xdr:to>
      <xdr:col>15</xdr:col>
      <xdr:colOff>276225</xdr:colOff>
      <xdr:row>71</xdr:row>
      <xdr:rowOff>85725</xdr:rowOff>
    </xdr:to>
    <xdr:cxnSp macro="">
      <xdr:nvCxnSpPr>
        <xdr:cNvPr id="121" name="Straight Arrow Connector 120">
          <a:extLst>
            <a:ext uri="{FF2B5EF4-FFF2-40B4-BE49-F238E27FC236}">
              <a16:creationId xmlns:a16="http://schemas.microsoft.com/office/drawing/2014/main" id="{00000000-0008-0000-0600-000079000000}"/>
            </a:ext>
          </a:extLst>
        </xdr:cNvPr>
        <xdr:cNvCxnSpPr/>
      </xdr:nvCxnSpPr>
      <xdr:spPr>
        <a:xfrm>
          <a:off x="31901342" y="14775392"/>
          <a:ext cx="611716"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73</xdr:row>
      <xdr:rowOff>85725</xdr:rowOff>
    </xdr:from>
    <xdr:to>
      <xdr:col>15</xdr:col>
      <xdr:colOff>542925</xdr:colOff>
      <xdr:row>73</xdr:row>
      <xdr:rowOff>85725</xdr:rowOff>
    </xdr:to>
    <xdr:cxnSp macro="">
      <xdr:nvCxnSpPr>
        <xdr:cNvPr id="122" name="Straight Arrow Connector 121">
          <a:extLst>
            <a:ext uri="{FF2B5EF4-FFF2-40B4-BE49-F238E27FC236}">
              <a16:creationId xmlns:a16="http://schemas.microsoft.com/office/drawing/2014/main" id="{00000000-0008-0000-0600-00007A000000}"/>
            </a:ext>
          </a:extLst>
        </xdr:cNvPr>
        <xdr:cNvCxnSpPr/>
      </xdr:nvCxnSpPr>
      <xdr:spPr>
        <a:xfrm>
          <a:off x="31910867" y="15177558"/>
          <a:ext cx="868891" cy="0"/>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314325</xdr:colOff>
      <xdr:row>71</xdr:row>
      <xdr:rowOff>95250</xdr:rowOff>
    </xdr:from>
    <xdr:to>
      <xdr:col>15</xdr:col>
      <xdr:colOff>542925</xdr:colOff>
      <xdr:row>71</xdr:row>
      <xdr:rowOff>95250</xdr:rowOff>
    </xdr:to>
    <xdr:cxnSp macro="">
      <xdr:nvCxnSpPr>
        <xdr:cNvPr id="123" name="Straight Arrow Connector 122">
          <a:extLst>
            <a:ext uri="{FF2B5EF4-FFF2-40B4-BE49-F238E27FC236}">
              <a16:creationId xmlns:a16="http://schemas.microsoft.com/office/drawing/2014/main" id="{00000000-0008-0000-0600-00007B000000}"/>
            </a:ext>
          </a:extLst>
        </xdr:cNvPr>
        <xdr:cNvCxnSpPr/>
      </xdr:nvCxnSpPr>
      <xdr:spPr>
        <a:xfrm>
          <a:off x="32551158" y="14784917"/>
          <a:ext cx="228600" cy="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257175</xdr:colOff>
      <xdr:row>71</xdr:row>
      <xdr:rowOff>85725</xdr:rowOff>
    </xdr:from>
    <xdr:to>
      <xdr:col>15</xdr:col>
      <xdr:colOff>276225</xdr:colOff>
      <xdr:row>71</xdr:row>
      <xdr:rowOff>85725</xdr:rowOff>
    </xdr:to>
    <xdr:cxnSp macro="">
      <xdr:nvCxnSpPr>
        <xdr:cNvPr id="124" name="Straight Arrow Connector 123">
          <a:extLst>
            <a:ext uri="{FF2B5EF4-FFF2-40B4-BE49-F238E27FC236}">
              <a16:creationId xmlns:a16="http://schemas.microsoft.com/office/drawing/2014/main" id="{00000000-0008-0000-0600-00007C000000}"/>
            </a:ext>
          </a:extLst>
        </xdr:cNvPr>
        <xdr:cNvCxnSpPr/>
      </xdr:nvCxnSpPr>
      <xdr:spPr>
        <a:xfrm>
          <a:off x="31901342" y="14775392"/>
          <a:ext cx="611716"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73</xdr:row>
      <xdr:rowOff>85725</xdr:rowOff>
    </xdr:from>
    <xdr:to>
      <xdr:col>15</xdr:col>
      <xdr:colOff>542925</xdr:colOff>
      <xdr:row>73</xdr:row>
      <xdr:rowOff>85725</xdr:rowOff>
    </xdr:to>
    <xdr:cxnSp macro="">
      <xdr:nvCxnSpPr>
        <xdr:cNvPr id="125" name="Straight Arrow Connector 124">
          <a:extLst>
            <a:ext uri="{FF2B5EF4-FFF2-40B4-BE49-F238E27FC236}">
              <a16:creationId xmlns:a16="http://schemas.microsoft.com/office/drawing/2014/main" id="{00000000-0008-0000-0600-00007D000000}"/>
            </a:ext>
          </a:extLst>
        </xdr:cNvPr>
        <xdr:cNvCxnSpPr/>
      </xdr:nvCxnSpPr>
      <xdr:spPr>
        <a:xfrm>
          <a:off x="31910867" y="15177558"/>
          <a:ext cx="868891" cy="0"/>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314325</xdr:colOff>
      <xdr:row>71</xdr:row>
      <xdr:rowOff>95250</xdr:rowOff>
    </xdr:from>
    <xdr:to>
      <xdr:col>15</xdr:col>
      <xdr:colOff>542925</xdr:colOff>
      <xdr:row>71</xdr:row>
      <xdr:rowOff>95250</xdr:rowOff>
    </xdr:to>
    <xdr:cxnSp macro="">
      <xdr:nvCxnSpPr>
        <xdr:cNvPr id="126" name="Straight Arrow Connector 125">
          <a:extLst>
            <a:ext uri="{FF2B5EF4-FFF2-40B4-BE49-F238E27FC236}">
              <a16:creationId xmlns:a16="http://schemas.microsoft.com/office/drawing/2014/main" id="{00000000-0008-0000-0600-00007E000000}"/>
            </a:ext>
          </a:extLst>
        </xdr:cNvPr>
        <xdr:cNvCxnSpPr/>
      </xdr:nvCxnSpPr>
      <xdr:spPr>
        <a:xfrm>
          <a:off x="32551158" y="14784917"/>
          <a:ext cx="228600" cy="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257175</xdr:colOff>
      <xdr:row>71</xdr:row>
      <xdr:rowOff>85725</xdr:rowOff>
    </xdr:from>
    <xdr:to>
      <xdr:col>15</xdr:col>
      <xdr:colOff>276225</xdr:colOff>
      <xdr:row>71</xdr:row>
      <xdr:rowOff>85725</xdr:rowOff>
    </xdr:to>
    <xdr:cxnSp macro="">
      <xdr:nvCxnSpPr>
        <xdr:cNvPr id="127" name="Straight Arrow Connector 126">
          <a:extLst>
            <a:ext uri="{FF2B5EF4-FFF2-40B4-BE49-F238E27FC236}">
              <a16:creationId xmlns:a16="http://schemas.microsoft.com/office/drawing/2014/main" id="{00000000-0008-0000-0600-00007F000000}"/>
            </a:ext>
          </a:extLst>
        </xdr:cNvPr>
        <xdr:cNvCxnSpPr/>
      </xdr:nvCxnSpPr>
      <xdr:spPr>
        <a:xfrm>
          <a:off x="31901342" y="14775392"/>
          <a:ext cx="611716"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73</xdr:row>
      <xdr:rowOff>85725</xdr:rowOff>
    </xdr:from>
    <xdr:to>
      <xdr:col>15</xdr:col>
      <xdr:colOff>542925</xdr:colOff>
      <xdr:row>73</xdr:row>
      <xdr:rowOff>85725</xdr:rowOff>
    </xdr:to>
    <xdr:cxnSp macro="">
      <xdr:nvCxnSpPr>
        <xdr:cNvPr id="128" name="Straight Arrow Connector 127">
          <a:extLst>
            <a:ext uri="{FF2B5EF4-FFF2-40B4-BE49-F238E27FC236}">
              <a16:creationId xmlns:a16="http://schemas.microsoft.com/office/drawing/2014/main" id="{00000000-0008-0000-0600-000080000000}"/>
            </a:ext>
          </a:extLst>
        </xdr:cNvPr>
        <xdr:cNvCxnSpPr/>
      </xdr:nvCxnSpPr>
      <xdr:spPr>
        <a:xfrm>
          <a:off x="31910867" y="15177558"/>
          <a:ext cx="868891" cy="0"/>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314325</xdr:colOff>
      <xdr:row>71</xdr:row>
      <xdr:rowOff>95250</xdr:rowOff>
    </xdr:from>
    <xdr:to>
      <xdr:col>15</xdr:col>
      <xdr:colOff>542925</xdr:colOff>
      <xdr:row>71</xdr:row>
      <xdr:rowOff>95250</xdr:rowOff>
    </xdr:to>
    <xdr:cxnSp macro="">
      <xdr:nvCxnSpPr>
        <xdr:cNvPr id="129" name="Straight Arrow Connector 128">
          <a:extLst>
            <a:ext uri="{FF2B5EF4-FFF2-40B4-BE49-F238E27FC236}">
              <a16:creationId xmlns:a16="http://schemas.microsoft.com/office/drawing/2014/main" id="{00000000-0008-0000-0600-000081000000}"/>
            </a:ext>
          </a:extLst>
        </xdr:cNvPr>
        <xdr:cNvCxnSpPr/>
      </xdr:nvCxnSpPr>
      <xdr:spPr>
        <a:xfrm>
          <a:off x="32551158" y="14784917"/>
          <a:ext cx="228600" cy="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257175</xdr:colOff>
      <xdr:row>71</xdr:row>
      <xdr:rowOff>85725</xdr:rowOff>
    </xdr:from>
    <xdr:to>
      <xdr:col>15</xdr:col>
      <xdr:colOff>276225</xdr:colOff>
      <xdr:row>71</xdr:row>
      <xdr:rowOff>85725</xdr:rowOff>
    </xdr:to>
    <xdr:cxnSp macro="">
      <xdr:nvCxnSpPr>
        <xdr:cNvPr id="130" name="Straight Arrow Connector 129">
          <a:extLst>
            <a:ext uri="{FF2B5EF4-FFF2-40B4-BE49-F238E27FC236}">
              <a16:creationId xmlns:a16="http://schemas.microsoft.com/office/drawing/2014/main" id="{00000000-0008-0000-0600-000082000000}"/>
            </a:ext>
          </a:extLst>
        </xdr:cNvPr>
        <xdr:cNvCxnSpPr/>
      </xdr:nvCxnSpPr>
      <xdr:spPr>
        <a:xfrm>
          <a:off x="31901342" y="14775392"/>
          <a:ext cx="611716"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73</xdr:row>
      <xdr:rowOff>85725</xdr:rowOff>
    </xdr:from>
    <xdr:to>
      <xdr:col>15</xdr:col>
      <xdr:colOff>542925</xdr:colOff>
      <xdr:row>73</xdr:row>
      <xdr:rowOff>85725</xdr:rowOff>
    </xdr:to>
    <xdr:cxnSp macro="">
      <xdr:nvCxnSpPr>
        <xdr:cNvPr id="131" name="Straight Arrow Connector 130">
          <a:extLst>
            <a:ext uri="{FF2B5EF4-FFF2-40B4-BE49-F238E27FC236}">
              <a16:creationId xmlns:a16="http://schemas.microsoft.com/office/drawing/2014/main" id="{00000000-0008-0000-0600-000083000000}"/>
            </a:ext>
          </a:extLst>
        </xdr:cNvPr>
        <xdr:cNvCxnSpPr/>
      </xdr:nvCxnSpPr>
      <xdr:spPr>
        <a:xfrm>
          <a:off x="31910867" y="15177558"/>
          <a:ext cx="868891" cy="0"/>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314325</xdr:colOff>
      <xdr:row>71</xdr:row>
      <xdr:rowOff>95250</xdr:rowOff>
    </xdr:from>
    <xdr:to>
      <xdr:col>15</xdr:col>
      <xdr:colOff>542925</xdr:colOff>
      <xdr:row>71</xdr:row>
      <xdr:rowOff>95250</xdr:rowOff>
    </xdr:to>
    <xdr:cxnSp macro="">
      <xdr:nvCxnSpPr>
        <xdr:cNvPr id="132" name="Straight Arrow Connector 131">
          <a:extLst>
            <a:ext uri="{FF2B5EF4-FFF2-40B4-BE49-F238E27FC236}">
              <a16:creationId xmlns:a16="http://schemas.microsoft.com/office/drawing/2014/main" id="{00000000-0008-0000-0600-000084000000}"/>
            </a:ext>
          </a:extLst>
        </xdr:cNvPr>
        <xdr:cNvCxnSpPr/>
      </xdr:nvCxnSpPr>
      <xdr:spPr>
        <a:xfrm>
          <a:off x="32551158" y="14784917"/>
          <a:ext cx="228600" cy="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257175</xdr:colOff>
      <xdr:row>71</xdr:row>
      <xdr:rowOff>85725</xdr:rowOff>
    </xdr:from>
    <xdr:to>
      <xdr:col>15</xdr:col>
      <xdr:colOff>276225</xdr:colOff>
      <xdr:row>71</xdr:row>
      <xdr:rowOff>85725</xdr:rowOff>
    </xdr:to>
    <xdr:cxnSp macro="">
      <xdr:nvCxnSpPr>
        <xdr:cNvPr id="133" name="Straight Arrow Connector 132">
          <a:extLst>
            <a:ext uri="{FF2B5EF4-FFF2-40B4-BE49-F238E27FC236}">
              <a16:creationId xmlns:a16="http://schemas.microsoft.com/office/drawing/2014/main" id="{00000000-0008-0000-0600-000085000000}"/>
            </a:ext>
          </a:extLst>
        </xdr:cNvPr>
        <xdr:cNvCxnSpPr/>
      </xdr:nvCxnSpPr>
      <xdr:spPr>
        <a:xfrm>
          <a:off x="31901342" y="14775392"/>
          <a:ext cx="611716"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73</xdr:row>
      <xdr:rowOff>85725</xdr:rowOff>
    </xdr:from>
    <xdr:to>
      <xdr:col>15</xdr:col>
      <xdr:colOff>542925</xdr:colOff>
      <xdr:row>73</xdr:row>
      <xdr:rowOff>85725</xdr:rowOff>
    </xdr:to>
    <xdr:cxnSp macro="">
      <xdr:nvCxnSpPr>
        <xdr:cNvPr id="134" name="Straight Arrow Connector 133">
          <a:extLst>
            <a:ext uri="{FF2B5EF4-FFF2-40B4-BE49-F238E27FC236}">
              <a16:creationId xmlns:a16="http://schemas.microsoft.com/office/drawing/2014/main" id="{00000000-0008-0000-0600-000086000000}"/>
            </a:ext>
          </a:extLst>
        </xdr:cNvPr>
        <xdr:cNvCxnSpPr/>
      </xdr:nvCxnSpPr>
      <xdr:spPr>
        <a:xfrm>
          <a:off x="31910867" y="15177558"/>
          <a:ext cx="868891" cy="0"/>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314325</xdr:colOff>
      <xdr:row>71</xdr:row>
      <xdr:rowOff>95250</xdr:rowOff>
    </xdr:from>
    <xdr:to>
      <xdr:col>15</xdr:col>
      <xdr:colOff>542925</xdr:colOff>
      <xdr:row>71</xdr:row>
      <xdr:rowOff>95250</xdr:rowOff>
    </xdr:to>
    <xdr:cxnSp macro="">
      <xdr:nvCxnSpPr>
        <xdr:cNvPr id="135" name="Straight Arrow Connector 134">
          <a:extLst>
            <a:ext uri="{FF2B5EF4-FFF2-40B4-BE49-F238E27FC236}">
              <a16:creationId xmlns:a16="http://schemas.microsoft.com/office/drawing/2014/main" id="{00000000-0008-0000-0600-000087000000}"/>
            </a:ext>
          </a:extLst>
        </xdr:cNvPr>
        <xdr:cNvCxnSpPr/>
      </xdr:nvCxnSpPr>
      <xdr:spPr>
        <a:xfrm>
          <a:off x="32551158" y="14784917"/>
          <a:ext cx="228600" cy="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257175</xdr:colOff>
      <xdr:row>71</xdr:row>
      <xdr:rowOff>85725</xdr:rowOff>
    </xdr:from>
    <xdr:to>
      <xdr:col>15</xdr:col>
      <xdr:colOff>276225</xdr:colOff>
      <xdr:row>71</xdr:row>
      <xdr:rowOff>85725</xdr:rowOff>
    </xdr:to>
    <xdr:cxnSp macro="">
      <xdr:nvCxnSpPr>
        <xdr:cNvPr id="136" name="Straight Arrow Connector 135">
          <a:extLst>
            <a:ext uri="{FF2B5EF4-FFF2-40B4-BE49-F238E27FC236}">
              <a16:creationId xmlns:a16="http://schemas.microsoft.com/office/drawing/2014/main" id="{00000000-0008-0000-0600-000088000000}"/>
            </a:ext>
          </a:extLst>
        </xdr:cNvPr>
        <xdr:cNvCxnSpPr/>
      </xdr:nvCxnSpPr>
      <xdr:spPr>
        <a:xfrm>
          <a:off x="31901342" y="14775392"/>
          <a:ext cx="611716"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73</xdr:row>
      <xdr:rowOff>85725</xdr:rowOff>
    </xdr:from>
    <xdr:to>
      <xdr:col>15</xdr:col>
      <xdr:colOff>542925</xdr:colOff>
      <xdr:row>73</xdr:row>
      <xdr:rowOff>85725</xdr:rowOff>
    </xdr:to>
    <xdr:cxnSp macro="">
      <xdr:nvCxnSpPr>
        <xdr:cNvPr id="137" name="Straight Arrow Connector 136">
          <a:extLst>
            <a:ext uri="{FF2B5EF4-FFF2-40B4-BE49-F238E27FC236}">
              <a16:creationId xmlns:a16="http://schemas.microsoft.com/office/drawing/2014/main" id="{00000000-0008-0000-0600-000089000000}"/>
            </a:ext>
          </a:extLst>
        </xdr:cNvPr>
        <xdr:cNvCxnSpPr/>
      </xdr:nvCxnSpPr>
      <xdr:spPr>
        <a:xfrm>
          <a:off x="31910867" y="15177558"/>
          <a:ext cx="868891" cy="0"/>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314325</xdr:colOff>
      <xdr:row>71</xdr:row>
      <xdr:rowOff>95250</xdr:rowOff>
    </xdr:from>
    <xdr:to>
      <xdr:col>15</xdr:col>
      <xdr:colOff>542925</xdr:colOff>
      <xdr:row>71</xdr:row>
      <xdr:rowOff>95250</xdr:rowOff>
    </xdr:to>
    <xdr:cxnSp macro="">
      <xdr:nvCxnSpPr>
        <xdr:cNvPr id="138" name="Straight Arrow Connector 137">
          <a:extLst>
            <a:ext uri="{FF2B5EF4-FFF2-40B4-BE49-F238E27FC236}">
              <a16:creationId xmlns:a16="http://schemas.microsoft.com/office/drawing/2014/main" id="{00000000-0008-0000-0600-00008A000000}"/>
            </a:ext>
          </a:extLst>
        </xdr:cNvPr>
        <xdr:cNvCxnSpPr/>
      </xdr:nvCxnSpPr>
      <xdr:spPr>
        <a:xfrm>
          <a:off x="32551158" y="14784917"/>
          <a:ext cx="228600" cy="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257175</xdr:colOff>
      <xdr:row>71</xdr:row>
      <xdr:rowOff>85725</xdr:rowOff>
    </xdr:from>
    <xdr:to>
      <xdr:col>15</xdr:col>
      <xdr:colOff>276225</xdr:colOff>
      <xdr:row>71</xdr:row>
      <xdr:rowOff>85725</xdr:rowOff>
    </xdr:to>
    <xdr:cxnSp macro="">
      <xdr:nvCxnSpPr>
        <xdr:cNvPr id="139" name="Straight Arrow Connector 138">
          <a:extLst>
            <a:ext uri="{FF2B5EF4-FFF2-40B4-BE49-F238E27FC236}">
              <a16:creationId xmlns:a16="http://schemas.microsoft.com/office/drawing/2014/main" id="{00000000-0008-0000-0600-00008B000000}"/>
            </a:ext>
          </a:extLst>
        </xdr:cNvPr>
        <xdr:cNvCxnSpPr/>
      </xdr:nvCxnSpPr>
      <xdr:spPr>
        <a:xfrm>
          <a:off x="31901342" y="14775392"/>
          <a:ext cx="611716"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73</xdr:row>
      <xdr:rowOff>85725</xdr:rowOff>
    </xdr:from>
    <xdr:to>
      <xdr:col>15</xdr:col>
      <xdr:colOff>542925</xdr:colOff>
      <xdr:row>73</xdr:row>
      <xdr:rowOff>85725</xdr:rowOff>
    </xdr:to>
    <xdr:cxnSp macro="">
      <xdr:nvCxnSpPr>
        <xdr:cNvPr id="140" name="Straight Arrow Connector 139">
          <a:extLst>
            <a:ext uri="{FF2B5EF4-FFF2-40B4-BE49-F238E27FC236}">
              <a16:creationId xmlns:a16="http://schemas.microsoft.com/office/drawing/2014/main" id="{00000000-0008-0000-0600-00008C000000}"/>
            </a:ext>
          </a:extLst>
        </xdr:cNvPr>
        <xdr:cNvCxnSpPr/>
      </xdr:nvCxnSpPr>
      <xdr:spPr>
        <a:xfrm>
          <a:off x="31910867" y="15177558"/>
          <a:ext cx="868891" cy="0"/>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314325</xdr:colOff>
      <xdr:row>71</xdr:row>
      <xdr:rowOff>95250</xdr:rowOff>
    </xdr:from>
    <xdr:to>
      <xdr:col>15</xdr:col>
      <xdr:colOff>542925</xdr:colOff>
      <xdr:row>71</xdr:row>
      <xdr:rowOff>95250</xdr:rowOff>
    </xdr:to>
    <xdr:cxnSp macro="">
      <xdr:nvCxnSpPr>
        <xdr:cNvPr id="141" name="Straight Arrow Connector 140">
          <a:extLst>
            <a:ext uri="{FF2B5EF4-FFF2-40B4-BE49-F238E27FC236}">
              <a16:creationId xmlns:a16="http://schemas.microsoft.com/office/drawing/2014/main" id="{00000000-0008-0000-0600-00008D000000}"/>
            </a:ext>
          </a:extLst>
        </xdr:cNvPr>
        <xdr:cNvCxnSpPr/>
      </xdr:nvCxnSpPr>
      <xdr:spPr>
        <a:xfrm>
          <a:off x="32551158" y="14784917"/>
          <a:ext cx="228600" cy="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257175</xdr:colOff>
      <xdr:row>71</xdr:row>
      <xdr:rowOff>85725</xdr:rowOff>
    </xdr:from>
    <xdr:to>
      <xdr:col>15</xdr:col>
      <xdr:colOff>276225</xdr:colOff>
      <xdr:row>71</xdr:row>
      <xdr:rowOff>85725</xdr:rowOff>
    </xdr:to>
    <xdr:cxnSp macro="">
      <xdr:nvCxnSpPr>
        <xdr:cNvPr id="142" name="Straight Arrow Connector 141">
          <a:extLst>
            <a:ext uri="{FF2B5EF4-FFF2-40B4-BE49-F238E27FC236}">
              <a16:creationId xmlns:a16="http://schemas.microsoft.com/office/drawing/2014/main" id="{00000000-0008-0000-0600-00008E000000}"/>
            </a:ext>
          </a:extLst>
        </xdr:cNvPr>
        <xdr:cNvCxnSpPr/>
      </xdr:nvCxnSpPr>
      <xdr:spPr>
        <a:xfrm>
          <a:off x="31901342" y="14775392"/>
          <a:ext cx="611716"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73</xdr:row>
      <xdr:rowOff>85725</xdr:rowOff>
    </xdr:from>
    <xdr:to>
      <xdr:col>15</xdr:col>
      <xdr:colOff>542925</xdr:colOff>
      <xdr:row>73</xdr:row>
      <xdr:rowOff>85725</xdr:rowOff>
    </xdr:to>
    <xdr:cxnSp macro="">
      <xdr:nvCxnSpPr>
        <xdr:cNvPr id="143" name="Straight Arrow Connector 142">
          <a:extLst>
            <a:ext uri="{FF2B5EF4-FFF2-40B4-BE49-F238E27FC236}">
              <a16:creationId xmlns:a16="http://schemas.microsoft.com/office/drawing/2014/main" id="{00000000-0008-0000-0600-00008F000000}"/>
            </a:ext>
          </a:extLst>
        </xdr:cNvPr>
        <xdr:cNvCxnSpPr/>
      </xdr:nvCxnSpPr>
      <xdr:spPr>
        <a:xfrm>
          <a:off x="31910867" y="15177558"/>
          <a:ext cx="868891" cy="0"/>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314325</xdr:colOff>
      <xdr:row>71</xdr:row>
      <xdr:rowOff>95250</xdr:rowOff>
    </xdr:from>
    <xdr:to>
      <xdr:col>15</xdr:col>
      <xdr:colOff>542925</xdr:colOff>
      <xdr:row>71</xdr:row>
      <xdr:rowOff>95250</xdr:rowOff>
    </xdr:to>
    <xdr:cxnSp macro="">
      <xdr:nvCxnSpPr>
        <xdr:cNvPr id="144" name="Straight Arrow Connector 143">
          <a:extLst>
            <a:ext uri="{FF2B5EF4-FFF2-40B4-BE49-F238E27FC236}">
              <a16:creationId xmlns:a16="http://schemas.microsoft.com/office/drawing/2014/main" id="{00000000-0008-0000-0600-000090000000}"/>
            </a:ext>
          </a:extLst>
        </xdr:cNvPr>
        <xdr:cNvCxnSpPr/>
      </xdr:nvCxnSpPr>
      <xdr:spPr>
        <a:xfrm>
          <a:off x="32551158" y="14784917"/>
          <a:ext cx="228600" cy="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257175</xdr:colOff>
      <xdr:row>71</xdr:row>
      <xdr:rowOff>85725</xdr:rowOff>
    </xdr:from>
    <xdr:to>
      <xdr:col>15</xdr:col>
      <xdr:colOff>276225</xdr:colOff>
      <xdr:row>71</xdr:row>
      <xdr:rowOff>85725</xdr:rowOff>
    </xdr:to>
    <xdr:cxnSp macro="">
      <xdr:nvCxnSpPr>
        <xdr:cNvPr id="145" name="Straight Arrow Connector 144">
          <a:extLst>
            <a:ext uri="{FF2B5EF4-FFF2-40B4-BE49-F238E27FC236}">
              <a16:creationId xmlns:a16="http://schemas.microsoft.com/office/drawing/2014/main" id="{00000000-0008-0000-0600-000091000000}"/>
            </a:ext>
          </a:extLst>
        </xdr:cNvPr>
        <xdr:cNvCxnSpPr/>
      </xdr:nvCxnSpPr>
      <xdr:spPr>
        <a:xfrm>
          <a:off x="31901342" y="14775392"/>
          <a:ext cx="611716"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73</xdr:row>
      <xdr:rowOff>85725</xdr:rowOff>
    </xdr:from>
    <xdr:to>
      <xdr:col>15</xdr:col>
      <xdr:colOff>542925</xdr:colOff>
      <xdr:row>73</xdr:row>
      <xdr:rowOff>85725</xdr:rowOff>
    </xdr:to>
    <xdr:cxnSp macro="">
      <xdr:nvCxnSpPr>
        <xdr:cNvPr id="146" name="Straight Arrow Connector 145">
          <a:extLst>
            <a:ext uri="{FF2B5EF4-FFF2-40B4-BE49-F238E27FC236}">
              <a16:creationId xmlns:a16="http://schemas.microsoft.com/office/drawing/2014/main" id="{00000000-0008-0000-0600-000092000000}"/>
            </a:ext>
          </a:extLst>
        </xdr:cNvPr>
        <xdr:cNvCxnSpPr/>
      </xdr:nvCxnSpPr>
      <xdr:spPr>
        <a:xfrm>
          <a:off x="31910867" y="15177558"/>
          <a:ext cx="868891" cy="0"/>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314325</xdr:colOff>
      <xdr:row>71</xdr:row>
      <xdr:rowOff>95250</xdr:rowOff>
    </xdr:from>
    <xdr:to>
      <xdr:col>15</xdr:col>
      <xdr:colOff>542925</xdr:colOff>
      <xdr:row>71</xdr:row>
      <xdr:rowOff>95250</xdr:rowOff>
    </xdr:to>
    <xdr:cxnSp macro="">
      <xdr:nvCxnSpPr>
        <xdr:cNvPr id="147" name="Straight Arrow Connector 146">
          <a:extLst>
            <a:ext uri="{FF2B5EF4-FFF2-40B4-BE49-F238E27FC236}">
              <a16:creationId xmlns:a16="http://schemas.microsoft.com/office/drawing/2014/main" id="{00000000-0008-0000-0600-000093000000}"/>
            </a:ext>
          </a:extLst>
        </xdr:cNvPr>
        <xdr:cNvCxnSpPr/>
      </xdr:nvCxnSpPr>
      <xdr:spPr>
        <a:xfrm>
          <a:off x="32551158" y="14784917"/>
          <a:ext cx="228600" cy="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257175</xdr:colOff>
      <xdr:row>71</xdr:row>
      <xdr:rowOff>85725</xdr:rowOff>
    </xdr:from>
    <xdr:to>
      <xdr:col>15</xdr:col>
      <xdr:colOff>276225</xdr:colOff>
      <xdr:row>71</xdr:row>
      <xdr:rowOff>85725</xdr:rowOff>
    </xdr:to>
    <xdr:cxnSp macro="">
      <xdr:nvCxnSpPr>
        <xdr:cNvPr id="148" name="Straight Arrow Connector 147">
          <a:extLst>
            <a:ext uri="{FF2B5EF4-FFF2-40B4-BE49-F238E27FC236}">
              <a16:creationId xmlns:a16="http://schemas.microsoft.com/office/drawing/2014/main" id="{00000000-0008-0000-0600-000094000000}"/>
            </a:ext>
          </a:extLst>
        </xdr:cNvPr>
        <xdr:cNvCxnSpPr/>
      </xdr:nvCxnSpPr>
      <xdr:spPr>
        <a:xfrm>
          <a:off x="31901342" y="14775392"/>
          <a:ext cx="611716"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73</xdr:row>
      <xdr:rowOff>85725</xdr:rowOff>
    </xdr:from>
    <xdr:to>
      <xdr:col>15</xdr:col>
      <xdr:colOff>542925</xdr:colOff>
      <xdr:row>73</xdr:row>
      <xdr:rowOff>85725</xdr:rowOff>
    </xdr:to>
    <xdr:cxnSp macro="">
      <xdr:nvCxnSpPr>
        <xdr:cNvPr id="149" name="Straight Arrow Connector 148">
          <a:extLst>
            <a:ext uri="{FF2B5EF4-FFF2-40B4-BE49-F238E27FC236}">
              <a16:creationId xmlns:a16="http://schemas.microsoft.com/office/drawing/2014/main" id="{00000000-0008-0000-0600-000095000000}"/>
            </a:ext>
          </a:extLst>
        </xdr:cNvPr>
        <xdr:cNvCxnSpPr/>
      </xdr:nvCxnSpPr>
      <xdr:spPr>
        <a:xfrm>
          <a:off x="31910867" y="15177558"/>
          <a:ext cx="868891" cy="0"/>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314325</xdr:colOff>
      <xdr:row>71</xdr:row>
      <xdr:rowOff>95250</xdr:rowOff>
    </xdr:from>
    <xdr:to>
      <xdr:col>15</xdr:col>
      <xdr:colOff>542925</xdr:colOff>
      <xdr:row>71</xdr:row>
      <xdr:rowOff>95250</xdr:rowOff>
    </xdr:to>
    <xdr:cxnSp macro="">
      <xdr:nvCxnSpPr>
        <xdr:cNvPr id="150" name="Straight Arrow Connector 149">
          <a:extLst>
            <a:ext uri="{FF2B5EF4-FFF2-40B4-BE49-F238E27FC236}">
              <a16:creationId xmlns:a16="http://schemas.microsoft.com/office/drawing/2014/main" id="{00000000-0008-0000-0600-000096000000}"/>
            </a:ext>
          </a:extLst>
        </xdr:cNvPr>
        <xdr:cNvCxnSpPr/>
      </xdr:nvCxnSpPr>
      <xdr:spPr>
        <a:xfrm>
          <a:off x="32551158" y="14784917"/>
          <a:ext cx="228600" cy="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257175</xdr:colOff>
      <xdr:row>71</xdr:row>
      <xdr:rowOff>85725</xdr:rowOff>
    </xdr:from>
    <xdr:to>
      <xdr:col>15</xdr:col>
      <xdr:colOff>276225</xdr:colOff>
      <xdr:row>71</xdr:row>
      <xdr:rowOff>85725</xdr:rowOff>
    </xdr:to>
    <xdr:cxnSp macro="">
      <xdr:nvCxnSpPr>
        <xdr:cNvPr id="151" name="Straight Arrow Connector 150">
          <a:extLst>
            <a:ext uri="{FF2B5EF4-FFF2-40B4-BE49-F238E27FC236}">
              <a16:creationId xmlns:a16="http://schemas.microsoft.com/office/drawing/2014/main" id="{00000000-0008-0000-0600-000097000000}"/>
            </a:ext>
          </a:extLst>
        </xdr:cNvPr>
        <xdr:cNvCxnSpPr/>
      </xdr:nvCxnSpPr>
      <xdr:spPr>
        <a:xfrm>
          <a:off x="31901342" y="14775392"/>
          <a:ext cx="611716"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73</xdr:row>
      <xdr:rowOff>85725</xdr:rowOff>
    </xdr:from>
    <xdr:to>
      <xdr:col>15</xdr:col>
      <xdr:colOff>542925</xdr:colOff>
      <xdr:row>73</xdr:row>
      <xdr:rowOff>85725</xdr:rowOff>
    </xdr:to>
    <xdr:cxnSp macro="">
      <xdr:nvCxnSpPr>
        <xdr:cNvPr id="152" name="Straight Arrow Connector 151">
          <a:extLst>
            <a:ext uri="{FF2B5EF4-FFF2-40B4-BE49-F238E27FC236}">
              <a16:creationId xmlns:a16="http://schemas.microsoft.com/office/drawing/2014/main" id="{00000000-0008-0000-0600-000098000000}"/>
            </a:ext>
          </a:extLst>
        </xdr:cNvPr>
        <xdr:cNvCxnSpPr/>
      </xdr:nvCxnSpPr>
      <xdr:spPr>
        <a:xfrm>
          <a:off x="31910867" y="15177558"/>
          <a:ext cx="868891" cy="0"/>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314325</xdr:colOff>
      <xdr:row>71</xdr:row>
      <xdr:rowOff>95250</xdr:rowOff>
    </xdr:from>
    <xdr:to>
      <xdr:col>15</xdr:col>
      <xdr:colOff>542925</xdr:colOff>
      <xdr:row>71</xdr:row>
      <xdr:rowOff>95250</xdr:rowOff>
    </xdr:to>
    <xdr:cxnSp macro="">
      <xdr:nvCxnSpPr>
        <xdr:cNvPr id="153" name="Straight Arrow Connector 152">
          <a:extLst>
            <a:ext uri="{FF2B5EF4-FFF2-40B4-BE49-F238E27FC236}">
              <a16:creationId xmlns:a16="http://schemas.microsoft.com/office/drawing/2014/main" id="{00000000-0008-0000-0600-000099000000}"/>
            </a:ext>
          </a:extLst>
        </xdr:cNvPr>
        <xdr:cNvCxnSpPr/>
      </xdr:nvCxnSpPr>
      <xdr:spPr>
        <a:xfrm>
          <a:off x="32551158" y="14784917"/>
          <a:ext cx="228600" cy="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257175</xdr:colOff>
      <xdr:row>71</xdr:row>
      <xdr:rowOff>85725</xdr:rowOff>
    </xdr:from>
    <xdr:to>
      <xdr:col>15</xdr:col>
      <xdr:colOff>276225</xdr:colOff>
      <xdr:row>71</xdr:row>
      <xdr:rowOff>85725</xdr:rowOff>
    </xdr:to>
    <xdr:cxnSp macro="">
      <xdr:nvCxnSpPr>
        <xdr:cNvPr id="154" name="Straight Arrow Connector 153">
          <a:extLst>
            <a:ext uri="{FF2B5EF4-FFF2-40B4-BE49-F238E27FC236}">
              <a16:creationId xmlns:a16="http://schemas.microsoft.com/office/drawing/2014/main" id="{00000000-0008-0000-0600-00009A000000}"/>
            </a:ext>
          </a:extLst>
        </xdr:cNvPr>
        <xdr:cNvCxnSpPr/>
      </xdr:nvCxnSpPr>
      <xdr:spPr>
        <a:xfrm>
          <a:off x="31901342" y="14775392"/>
          <a:ext cx="611716"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73</xdr:row>
      <xdr:rowOff>85725</xdr:rowOff>
    </xdr:from>
    <xdr:to>
      <xdr:col>15</xdr:col>
      <xdr:colOff>542925</xdr:colOff>
      <xdr:row>73</xdr:row>
      <xdr:rowOff>85725</xdr:rowOff>
    </xdr:to>
    <xdr:cxnSp macro="">
      <xdr:nvCxnSpPr>
        <xdr:cNvPr id="155" name="Straight Arrow Connector 154">
          <a:extLst>
            <a:ext uri="{FF2B5EF4-FFF2-40B4-BE49-F238E27FC236}">
              <a16:creationId xmlns:a16="http://schemas.microsoft.com/office/drawing/2014/main" id="{00000000-0008-0000-0600-00009B000000}"/>
            </a:ext>
          </a:extLst>
        </xdr:cNvPr>
        <xdr:cNvCxnSpPr/>
      </xdr:nvCxnSpPr>
      <xdr:spPr>
        <a:xfrm>
          <a:off x="31910867" y="15177558"/>
          <a:ext cx="868891" cy="0"/>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314325</xdr:colOff>
      <xdr:row>71</xdr:row>
      <xdr:rowOff>95250</xdr:rowOff>
    </xdr:from>
    <xdr:to>
      <xdr:col>15</xdr:col>
      <xdr:colOff>542925</xdr:colOff>
      <xdr:row>71</xdr:row>
      <xdr:rowOff>95250</xdr:rowOff>
    </xdr:to>
    <xdr:cxnSp macro="">
      <xdr:nvCxnSpPr>
        <xdr:cNvPr id="156" name="Straight Arrow Connector 155">
          <a:extLst>
            <a:ext uri="{FF2B5EF4-FFF2-40B4-BE49-F238E27FC236}">
              <a16:creationId xmlns:a16="http://schemas.microsoft.com/office/drawing/2014/main" id="{00000000-0008-0000-0600-00009C000000}"/>
            </a:ext>
          </a:extLst>
        </xdr:cNvPr>
        <xdr:cNvCxnSpPr/>
      </xdr:nvCxnSpPr>
      <xdr:spPr>
        <a:xfrm>
          <a:off x="32551158" y="14784917"/>
          <a:ext cx="228600" cy="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257175</xdr:colOff>
      <xdr:row>71</xdr:row>
      <xdr:rowOff>85725</xdr:rowOff>
    </xdr:from>
    <xdr:to>
      <xdr:col>15</xdr:col>
      <xdr:colOff>276225</xdr:colOff>
      <xdr:row>71</xdr:row>
      <xdr:rowOff>85725</xdr:rowOff>
    </xdr:to>
    <xdr:cxnSp macro="">
      <xdr:nvCxnSpPr>
        <xdr:cNvPr id="157" name="Straight Arrow Connector 156">
          <a:extLst>
            <a:ext uri="{FF2B5EF4-FFF2-40B4-BE49-F238E27FC236}">
              <a16:creationId xmlns:a16="http://schemas.microsoft.com/office/drawing/2014/main" id="{00000000-0008-0000-0600-00009D000000}"/>
            </a:ext>
          </a:extLst>
        </xdr:cNvPr>
        <xdr:cNvCxnSpPr/>
      </xdr:nvCxnSpPr>
      <xdr:spPr>
        <a:xfrm>
          <a:off x="31901342" y="14775392"/>
          <a:ext cx="611716"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73</xdr:row>
      <xdr:rowOff>85725</xdr:rowOff>
    </xdr:from>
    <xdr:to>
      <xdr:col>15</xdr:col>
      <xdr:colOff>542925</xdr:colOff>
      <xdr:row>73</xdr:row>
      <xdr:rowOff>85725</xdr:rowOff>
    </xdr:to>
    <xdr:cxnSp macro="">
      <xdr:nvCxnSpPr>
        <xdr:cNvPr id="158" name="Straight Arrow Connector 157">
          <a:extLst>
            <a:ext uri="{FF2B5EF4-FFF2-40B4-BE49-F238E27FC236}">
              <a16:creationId xmlns:a16="http://schemas.microsoft.com/office/drawing/2014/main" id="{00000000-0008-0000-0600-00009E000000}"/>
            </a:ext>
          </a:extLst>
        </xdr:cNvPr>
        <xdr:cNvCxnSpPr/>
      </xdr:nvCxnSpPr>
      <xdr:spPr>
        <a:xfrm>
          <a:off x="31910867" y="15177558"/>
          <a:ext cx="868891" cy="0"/>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314325</xdr:colOff>
      <xdr:row>71</xdr:row>
      <xdr:rowOff>95250</xdr:rowOff>
    </xdr:from>
    <xdr:to>
      <xdr:col>15</xdr:col>
      <xdr:colOff>542925</xdr:colOff>
      <xdr:row>71</xdr:row>
      <xdr:rowOff>95250</xdr:rowOff>
    </xdr:to>
    <xdr:cxnSp macro="">
      <xdr:nvCxnSpPr>
        <xdr:cNvPr id="159" name="Straight Arrow Connector 158">
          <a:extLst>
            <a:ext uri="{FF2B5EF4-FFF2-40B4-BE49-F238E27FC236}">
              <a16:creationId xmlns:a16="http://schemas.microsoft.com/office/drawing/2014/main" id="{00000000-0008-0000-0600-00009F000000}"/>
            </a:ext>
          </a:extLst>
        </xdr:cNvPr>
        <xdr:cNvCxnSpPr/>
      </xdr:nvCxnSpPr>
      <xdr:spPr>
        <a:xfrm>
          <a:off x="32551158" y="14784917"/>
          <a:ext cx="228600" cy="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257175</xdr:colOff>
      <xdr:row>71</xdr:row>
      <xdr:rowOff>85725</xdr:rowOff>
    </xdr:from>
    <xdr:to>
      <xdr:col>15</xdr:col>
      <xdr:colOff>276225</xdr:colOff>
      <xdr:row>71</xdr:row>
      <xdr:rowOff>85725</xdr:rowOff>
    </xdr:to>
    <xdr:cxnSp macro="">
      <xdr:nvCxnSpPr>
        <xdr:cNvPr id="160" name="Straight Arrow Connector 159">
          <a:extLst>
            <a:ext uri="{FF2B5EF4-FFF2-40B4-BE49-F238E27FC236}">
              <a16:creationId xmlns:a16="http://schemas.microsoft.com/office/drawing/2014/main" id="{00000000-0008-0000-0600-0000A0000000}"/>
            </a:ext>
          </a:extLst>
        </xdr:cNvPr>
        <xdr:cNvCxnSpPr/>
      </xdr:nvCxnSpPr>
      <xdr:spPr>
        <a:xfrm>
          <a:off x="31901342" y="14775392"/>
          <a:ext cx="611716"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73</xdr:row>
      <xdr:rowOff>85725</xdr:rowOff>
    </xdr:from>
    <xdr:to>
      <xdr:col>15</xdr:col>
      <xdr:colOff>542925</xdr:colOff>
      <xdr:row>73</xdr:row>
      <xdr:rowOff>85725</xdr:rowOff>
    </xdr:to>
    <xdr:cxnSp macro="">
      <xdr:nvCxnSpPr>
        <xdr:cNvPr id="161" name="Straight Arrow Connector 160">
          <a:extLst>
            <a:ext uri="{FF2B5EF4-FFF2-40B4-BE49-F238E27FC236}">
              <a16:creationId xmlns:a16="http://schemas.microsoft.com/office/drawing/2014/main" id="{00000000-0008-0000-0600-0000A1000000}"/>
            </a:ext>
          </a:extLst>
        </xdr:cNvPr>
        <xdr:cNvCxnSpPr/>
      </xdr:nvCxnSpPr>
      <xdr:spPr>
        <a:xfrm>
          <a:off x="31910867" y="15177558"/>
          <a:ext cx="868891" cy="0"/>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314325</xdr:colOff>
      <xdr:row>71</xdr:row>
      <xdr:rowOff>95250</xdr:rowOff>
    </xdr:from>
    <xdr:to>
      <xdr:col>15</xdr:col>
      <xdr:colOff>542925</xdr:colOff>
      <xdr:row>71</xdr:row>
      <xdr:rowOff>95250</xdr:rowOff>
    </xdr:to>
    <xdr:cxnSp macro="">
      <xdr:nvCxnSpPr>
        <xdr:cNvPr id="162" name="Straight Arrow Connector 161">
          <a:extLst>
            <a:ext uri="{FF2B5EF4-FFF2-40B4-BE49-F238E27FC236}">
              <a16:creationId xmlns:a16="http://schemas.microsoft.com/office/drawing/2014/main" id="{00000000-0008-0000-0600-0000A2000000}"/>
            </a:ext>
          </a:extLst>
        </xdr:cNvPr>
        <xdr:cNvCxnSpPr/>
      </xdr:nvCxnSpPr>
      <xdr:spPr>
        <a:xfrm>
          <a:off x="32551158" y="14784917"/>
          <a:ext cx="228600" cy="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257175</xdr:colOff>
      <xdr:row>71</xdr:row>
      <xdr:rowOff>85725</xdr:rowOff>
    </xdr:from>
    <xdr:to>
      <xdr:col>15</xdr:col>
      <xdr:colOff>276225</xdr:colOff>
      <xdr:row>71</xdr:row>
      <xdr:rowOff>85725</xdr:rowOff>
    </xdr:to>
    <xdr:cxnSp macro="">
      <xdr:nvCxnSpPr>
        <xdr:cNvPr id="163" name="Straight Arrow Connector 162">
          <a:extLst>
            <a:ext uri="{FF2B5EF4-FFF2-40B4-BE49-F238E27FC236}">
              <a16:creationId xmlns:a16="http://schemas.microsoft.com/office/drawing/2014/main" id="{00000000-0008-0000-0600-0000A3000000}"/>
            </a:ext>
          </a:extLst>
        </xdr:cNvPr>
        <xdr:cNvCxnSpPr/>
      </xdr:nvCxnSpPr>
      <xdr:spPr>
        <a:xfrm>
          <a:off x="31901342" y="14775392"/>
          <a:ext cx="611716"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73</xdr:row>
      <xdr:rowOff>85725</xdr:rowOff>
    </xdr:from>
    <xdr:to>
      <xdr:col>15</xdr:col>
      <xdr:colOff>542925</xdr:colOff>
      <xdr:row>73</xdr:row>
      <xdr:rowOff>85725</xdr:rowOff>
    </xdr:to>
    <xdr:cxnSp macro="">
      <xdr:nvCxnSpPr>
        <xdr:cNvPr id="164" name="Straight Arrow Connector 163">
          <a:extLst>
            <a:ext uri="{FF2B5EF4-FFF2-40B4-BE49-F238E27FC236}">
              <a16:creationId xmlns:a16="http://schemas.microsoft.com/office/drawing/2014/main" id="{00000000-0008-0000-0600-0000A4000000}"/>
            </a:ext>
          </a:extLst>
        </xdr:cNvPr>
        <xdr:cNvCxnSpPr/>
      </xdr:nvCxnSpPr>
      <xdr:spPr>
        <a:xfrm>
          <a:off x="31910867" y="15177558"/>
          <a:ext cx="868891" cy="0"/>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314325</xdr:colOff>
      <xdr:row>71</xdr:row>
      <xdr:rowOff>95250</xdr:rowOff>
    </xdr:from>
    <xdr:to>
      <xdr:col>15</xdr:col>
      <xdr:colOff>542925</xdr:colOff>
      <xdr:row>71</xdr:row>
      <xdr:rowOff>95250</xdr:rowOff>
    </xdr:to>
    <xdr:cxnSp macro="">
      <xdr:nvCxnSpPr>
        <xdr:cNvPr id="165" name="Straight Arrow Connector 164">
          <a:extLst>
            <a:ext uri="{FF2B5EF4-FFF2-40B4-BE49-F238E27FC236}">
              <a16:creationId xmlns:a16="http://schemas.microsoft.com/office/drawing/2014/main" id="{00000000-0008-0000-0600-0000A5000000}"/>
            </a:ext>
          </a:extLst>
        </xdr:cNvPr>
        <xdr:cNvCxnSpPr/>
      </xdr:nvCxnSpPr>
      <xdr:spPr>
        <a:xfrm>
          <a:off x="32551158" y="14784917"/>
          <a:ext cx="228600" cy="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257175</xdr:colOff>
      <xdr:row>71</xdr:row>
      <xdr:rowOff>85725</xdr:rowOff>
    </xdr:from>
    <xdr:to>
      <xdr:col>15</xdr:col>
      <xdr:colOff>276225</xdr:colOff>
      <xdr:row>71</xdr:row>
      <xdr:rowOff>85725</xdr:rowOff>
    </xdr:to>
    <xdr:cxnSp macro="">
      <xdr:nvCxnSpPr>
        <xdr:cNvPr id="166" name="Straight Arrow Connector 165">
          <a:extLst>
            <a:ext uri="{FF2B5EF4-FFF2-40B4-BE49-F238E27FC236}">
              <a16:creationId xmlns:a16="http://schemas.microsoft.com/office/drawing/2014/main" id="{00000000-0008-0000-0600-0000A6000000}"/>
            </a:ext>
          </a:extLst>
        </xdr:cNvPr>
        <xdr:cNvCxnSpPr/>
      </xdr:nvCxnSpPr>
      <xdr:spPr>
        <a:xfrm>
          <a:off x="31901342" y="14775392"/>
          <a:ext cx="611716"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73</xdr:row>
      <xdr:rowOff>85725</xdr:rowOff>
    </xdr:from>
    <xdr:to>
      <xdr:col>15</xdr:col>
      <xdr:colOff>542925</xdr:colOff>
      <xdr:row>73</xdr:row>
      <xdr:rowOff>85725</xdr:rowOff>
    </xdr:to>
    <xdr:cxnSp macro="">
      <xdr:nvCxnSpPr>
        <xdr:cNvPr id="167" name="Straight Arrow Connector 166">
          <a:extLst>
            <a:ext uri="{FF2B5EF4-FFF2-40B4-BE49-F238E27FC236}">
              <a16:creationId xmlns:a16="http://schemas.microsoft.com/office/drawing/2014/main" id="{00000000-0008-0000-0600-0000A7000000}"/>
            </a:ext>
          </a:extLst>
        </xdr:cNvPr>
        <xdr:cNvCxnSpPr/>
      </xdr:nvCxnSpPr>
      <xdr:spPr>
        <a:xfrm>
          <a:off x="31910867" y="15177558"/>
          <a:ext cx="868891" cy="0"/>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314325</xdr:colOff>
      <xdr:row>71</xdr:row>
      <xdr:rowOff>95250</xdr:rowOff>
    </xdr:from>
    <xdr:to>
      <xdr:col>15</xdr:col>
      <xdr:colOff>542925</xdr:colOff>
      <xdr:row>71</xdr:row>
      <xdr:rowOff>95250</xdr:rowOff>
    </xdr:to>
    <xdr:cxnSp macro="">
      <xdr:nvCxnSpPr>
        <xdr:cNvPr id="168" name="Straight Arrow Connector 167">
          <a:extLst>
            <a:ext uri="{FF2B5EF4-FFF2-40B4-BE49-F238E27FC236}">
              <a16:creationId xmlns:a16="http://schemas.microsoft.com/office/drawing/2014/main" id="{00000000-0008-0000-0600-0000A8000000}"/>
            </a:ext>
          </a:extLst>
        </xdr:cNvPr>
        <xdr:cNvCxnSpPr/>
      </xdr:nvCxnSpPr>
      <xdr:spPr>
        <a:xfrm>
          <a:off x="32551158" y="14784917"/>
          <a:ext cx="228600" cy="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257175</xdr:colOff>
      <xdr:row>71</xdr:row>
      <xdr:rowOff>85725</xdr:rowOff>
    </xdr:from>
    <xdr:to>
      <xdr:col>15</xdr:col>
      <xdr:colOff>276225</xdr:colOff>
      <xdr:row>71</xdr:row>
      <xdr:rowOff>85725</xdr:rowOff>
    </xdr:to>
    <xdr:cxnSp macro="">
      <xdr:nvCxnSpPr>
        <xdr:cNvPr id="169" name="Straight Arrow Connector 168">
          <a:extLst>
            <a:ext uri="{FF2B5EF4-FFF2-40B4-BE49-F238E27FC236}">
              <a16:creationId xmlns:a16="http://schemas.microsoft.com/office/drawing/2014/main" id="{00000000-0008-0000-0600-0000A9000000}"/>
            </a:ext>
          </a:extLst>
        </xdr:cNvPr>
        <xdr:cNvCxnSpPr/>
      </xdr:nvCxnSpPr>
      <xdr:spPr>
        <a:xfrm>
          <a:off x="31901342" y="14775392"/>
          <a:ext cx="611716"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73</xdr:row>
      <xdr:rowOff>85725</xdr:rowOff>
    </xdr:from>
    <xdr:to>
      <xdr:col>15</xdr:col>
      <xdr:colOff>542925</xdr:colOff>
      <xdr:row>73</xdr:row>
      <xdr:rowOff>85725</xdr:rowOff>
    </xdr:to>
    <xdr:cxnSp macro="">
      <xdr:nvCxnSpPr>
        <xdr:cNvPr id="170" name="Straight Arrow Connector 169">
          <a:extLst>
            <a:ext uri="{FF2B5EF4-FFF2-40B4-BE49-F238E27FC236}">
              <a16:creationId xmlns:a16="http://schemas.microsoft.com/office/drawing/2014/main" id="{00000000-0008-0000-0600-0000AA000000}"/>
            </a:ext>
          </a:extLst>
        </xdr:cNvPr>
        <xdr:cNvCxnSpPr/>
      </xdr:nvCxnSpPr>
      <xdr:spPr>
        <a:xfrm>
          <a:off x="31910867" y="15177558"/>
          <a:ext cx="868891" cy="0"/>
        </a:xfrm>
        <a:prstGeom prst="straightConnector1">
          <a:avLst/>
        </a:prstGeom>
        <a:ln w="254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314325</xdr:colOff>
      <xdr:row>71</xdr:row>
      <xdr:rowOff>95250</xdr:rowOff>
    </xdr:from>
    <xdr:to>
      <xdr:col>15</xdr:col>
      <xdr:colOff>542925</xdr:colOff>
      <xdr:row>71</xdr:row>
      <xdr:rowOff>95250</xdr:rowOff>
    </xdr:to>
    <xdr:cxnSp macro="">
      <xdr:nvCxnSpPr>
        <xdr:cNvPr id="171" name="Straight Arrow Connector 170">
          <a:extLst>
            <a:ext uri="{FF2B5EF4-FFF2-40B4-BE49-F238E27FC236}">
              <a16:creationId xmlns:a16="http://schemas.microsoft.com/office/drawing/2014/main" id="{00000000-0008-0000-0600-0000AB000000}"/>
            </a:ext>
          </a:extLst>
        </xdr:cNvPr>
        <xdr:cNvCxnSpPr/>
      </xdr:nvCxnSpPr>
      <xdr:spPr>
        <a:xfrm>
          <a:off x="32551158" y="14784917"/>
          <a:ext cx="228600" cy="0"/>
        </a:xfrm>
        <a:prstGeom prst="straightConnector1">
          <a:avLst/>
        </a:prstGeom>
        <a:ln w="25400">
          <a:solidFill>
            <a:schemeClr val="tx1"/>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18415</xdr:colOff>
      <xdr:row>3</xdr:row>
      <xdr:rowOff>181187</xdr:rowOff>
    </xdr:from>
    <xdr:to>
      <xdr:col>4</xdr:col>
      <xdr:colOff>10583</xdr:colOff>
      <xdr:row>3</xdr:row>
      <xdr:rowOff>181187</xdr:rowOff>
    </xdr:to>
    <xdr:cxnSp macro="">
      <xdr:nvCxnSpPr>
        <xdr:cNvPr id="7" name="Straight Arrow Connector 6">
          <a:extLst>
            <a:ext uri="{FF2B5EF4-FFF2-40B4-BE49-F238E27FC236}">
              <a16:creationId xmlns:a16="http://schemas.microsoft.com/office/drawing/2014/main" id="{E903931F-FFE7-4965-8C1B-EA3AEADD3AC0}"/>
            </a:ext>
          </a:extLst>
        </xdr:cNvPr>
        <xdr:cNvCxnSpPr/>
      </xdr:nvCxnSpPr>
      <xdr:spPr>
        <a:xfrm>
          <a:off x="9981565" y="1971887"/>
          <a:ext cx="973243" cy="0"/>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autoPageBreaks="0" fitToPage="1"/>
  </sheetPr>
  <dimension ref="A1:AB57"/>
  <sheetViews>
    <sheetView showGridLines="0" tabSelected="1" topLeftCell="A2" zoomScale="80" zoomScaleNormal="80" workbookViewId="0">
      <pane xSplit="10" ySplit="6" topLeftCell="K8" activePane="bottomRight" state="frozen"/>
      <selection activeCell="A2" sqref="A2"/>
      <selection pane="topRight" activeCell="K2" sqref="K2"/>
      <selection pane="bottomLeft" activeCell="A9" sqref="A9"/>
      <selection pane="bottomRight" activeCell="K8" sqref="K8"/>
    </sheetView>
  </sheetViews>
  <sheetFormatPr defaultColWidth="8.88671875" defaultRowHeight="13.8" x14ac:dyDescent="0.25"/>
  <cols>
    <col min="1" max="1" width="2.33203125" style="5" customWidth="1"/>
    <col min="2" max="2" width="4.6640625" style="5" customWidth="1"/>
    <col min="3" max="3" width="14.5546875" style="5" customWidth="1"/>
    <col min="4" max="4" width="9.44140625" style="5" customWidth="1"/>
    <col min="5" max="5" width="8.88671875" style="5"/>
    <col min="6" max="6" width="12.6640625" style="5" customWidth="1"/>
    <col min="7" max="7" width="9.88671875" style="5" customWidth="1"/>
    <col min="8" max="8" width="10.109375" style="5" customWidth="1"/>
    <col min="9" max="9" width="11.33203125" style="5" customWidth="1"/>
    <col min="10" max="10" width="8.88671875" style="5" customWidth="1"/>
    <col min="11" max="11" width="1.33203125" style="5" customWidth="1"/>
    <col min="12" max="12" width="5" style="5" customWidth="1"/>
    <col min="13" max="13" width="0.6640625" style="5" customWidth="1"/>
    <col min="14" max="14" width="5.109375" style="5" customWidth="1"/>
    <col min="15" max="15" width="0.6640625" style="5" customWidth="1"/>
    <col min="16" max="16" width="4.44140625" style="5" customWidth="1"/>
    <col min="17" max="17" width="0.88671875" style="5" customWidth="1"/>
    <col min="18" max="18" width="13.5546875" style="5" customWidth="1"/>
    <col min="19" max="19" width="9.5546875" style="5" customWidth="1"/>
    <col min="20" max="20" width="1.33203125" style="5" customWidth="1"/>
    <col min="21" max="21" width="15.109375" style="5" customWidth="1"/>
    <col min="22" max="22" width="14.88671875" style="5" customWidth="1"/>
    <col min="23" max="23" width="12.5546875" style="5" customWidth="1"/>
    <col min="24" max="24" width="8.88671875" style="5" customWidth="1"/>
    <col min="25" max="25" width="8.88671875" style="5"/>
    <col min="26" max="26" width="9.88671875" style="5" bestFit="1" customWidth="1"/>
    <col min="27" max="27" width="12.33203125" style="5" bestFit="1" customWidth="1"/>
    <col min="28" max="28" width="36.109375" style="5" customWidth="1"/>
    <col min="29" max="16384" width="8.88671875" style="5"/>
  </cols>
  <sheetData>
    <row r="1" spans="1:28" ht="28.95" customHeight="1" x14ac:dyDescent="0.25">
      <c r="A1" s="40" t="str">
        <f>"Charter "&amp;Charter_Local</f>
        <v>Charter 0</v>
      </c>
      <c r="B1" s="40"/>
      <c r="C1" s="40"/>
      <c r="D1" s="41">
        <f>CUName_Local</f>
        <v>0</v>
      </c>
      <c r="E1" s="41"/>
      <c r="F1" s="41"/>
      <c r="G1" s="54"/>
      <c r="H1" s="41"/>
      <c r="I1" s="41"/>
      <c r="J1" s="41"/>
      <c r="K1" s="41"/>
      <c r="L1" s="41"/>
      <c r="M1" s="41"/>
      <c r="N1" s="41"/>
      <c r="O1" s="41"/>
      <c r="P1" s="41"/>
      <c r="Q1" s="41"/>
      <c r="R1" s="41"/>
      <c r="S1" s="41"/>
      <c r="T1" s="41"/>
      <c r="U1" s="41"/>
      <c r="V1" s="41"/>
      <c r="W1" s="41"/>
      <c r="X1" s="41"/>
      <c r="Y1" s="41"/>
      <c r="Z1" s="41"/>
      <c r="AA1" s="41"/>
      <c r="AB1" s="42" t="str">
        <f>"Eff. Date "&amp;TEXT(EffDate_Local,"MM/DD/YYYY")</f>
        <v xml:space="preserve">Eff. Date  </v>
      </c>
    </row>
    <row r="2" spans="1:28" ht="30" x14ac:dyDescent="0.5">
      <c r="A2" s="231" t="s">
        <v>396</v>
      </c>
      <c r="B2" s="33"/>
      <c r="C2" s="33"/>
      <c r="D2" s="33"/>
      <c r="E2" s="33"/>
      <c r="AA2" s="448"/>
      <c r="AB2" s="448"/>
    </row>
    <row r="3" spans="1:28" ht="15" customHeight="1" x14ac:dyDescent="0.25"/>
    <row r="4" spans="1:28" x14ac:dyDescent="0.25">
      <c r="B4" s="431" t="s">
        <v>108</v>
      </c>
      <c r="C4" s="432"/>
      <c r="D4" s="432"/>
      <c r="E4" s="432"/>
      <c r="F4" s="432"/>
      <c r="G4" s="432"/>
      <c r="H4" s="432"/>
      <c r="I4" s="432"/>
      <c r="J4" s="433"/>
      <c r="L4" s="440" t="s">
        <v>452</v>
      </c>
      <c r="M4" s="441"/>
      <c r="N4" s="441"/>
      <c r="O4" s="441"/>
      <c r="P4" s="442"/>
      <c r="R4" s="431" t="s">
        <v>117</v>
      </c>
      <c r="S4" s="432"/>
      <c r="T4" s="432"/>
      <c r="U4" s="432"/>
      <c r="V4" s="432"/>
      <c r="W4" s="432"/>
      <c r="X4" s="432"/>
      <c r="Y4" s="432"/>
      <c r="Z4" s="432"/>
      <c r="AA4" s="432"/>
      <c r="AB4" s="433"/>
    </row>
    <row r="5" spans="1:28" ht="18.75" customHeight="1" x14ac:dyDescent="0.35">
      <c r="A5" s="55"/>
      <c r="B5" s="434"/>
      <c r="C5" s="435"/>
      <c r="D5" s="435"/>
      <c r="E5" s="435"/>
      <c r="F5" s="435"/>
      <c r="G5" s="435"/>
      <c r="H5" s="435"/>
      <c r="I5" s="435"/>
      <c r="J5" s="436"/>
      <c r="L5" s="443"/>
      <c r="M5" s="444"/>
      <c r="N5" s="444"/>
      <c r="O5" s="444"/>
      <c r="P5" s="445"/>
      <c r="R5" s="434"/>
      <c r="S5" s="435"/>
      <c r="T5" s="435"/>
      <c r="U5" s="435"/>
      <c r="V5" s="435"/>
      <c r="W5" s="435"/>
      <c r="X5" s="435"/>
      <c r="Y5" s="435"/>
      <c r="Z5" s="435"/>
      <c r="AA5" s="435"/>
      <c r="AB5" s="436"/>
    </row>
    <row r="6" spans="1:28" ht="18" x14ac:dyDescent="0.35">
      <c r="A6" s="55"/>
      <c r="B6" s="434"/>
      <c r="C6" s="435"/>
      <c r="D6" s="435"/>
      <c r="E6" s="435"/>
      <c r="F6" s="435"/>
      <c r="G6" s="435"/>
      <c r="H6" s="435"/>
      <c r="I6" s="435"/>
      <c r="J6" s="436"/>
      <c r="L6" s="440" t="str">
        <f>IF(Data!Q2="","",IF(Data!Q2=1,"All Steps are Required",IF(Data!Q2=2,"Baseline I",IF(Data!Q2=3,"Baseline II","No Review Required"))))</f>
        <v>No Review Required</v>
      </c>
      <c r="M6" s="441"/>
      <c r="N6" s="441"/>
      <c r="O6" s="441"/>
      <c r="P6" s="442"/>
      <c r="R6" s="434"/>
      <c r="S6" s="435"/>
      <c r="T6" s="435"/>
      <c r="U6" s="435"/>
      <c r="V6" s="435"/>
      <c r="W6" s="435"/>
      <c r="X6" s="435"/>
      <c r="Y6" s="435"/>
      <c r="Z6" s="435"/>
      <c r="AA6" s="435"/>
      <c r="AB6" s="436"/>
    </row>
    <row r="7" spans="1:28" ht="18" x14ac:dyDescent="0.35">
      <c r="A7" s="55"/>
      <c r="B7" s="437"/>
      <c r="C7" s="438"/>
      <c r="D7" s="438"/>
      <c r="E7" s="438"/>
      <c r="F7" s="438"/>
      <c r="G7" s="438"/>
      <c r="H7" s="438"/>
      <c r="I7" s="438"/>
      <c r="J7" s="439"/>
      <c r="L7" s="443"/>
      <c r="M7" s="444"/>
      <c r="N7" s="444"/>
      <c r="O7" s="444"/>
      <c r="P7" s="445"/>
      <c r="R7" s="437"/>
      <c r="S7" s="438"/>
      <c r="T7" s="438"/>
      <c r="U7" s="438"/>
      <c r="V7" s="438"/>
      <c r="W7" s="438"/>
      <c r="X7" s="438"/>
      <c r="Y7" s="438"/>
      <c r="Z7" s="438"/>
      <c r="AA7" s="438"/>
      <c r="AB7" s="439"/>
    </row>
    <row r="8" spans="1:28" x14ac:dyDescent="0.25">
      <c r="L8" s="452" t="str">
        <f>IF(AND('A-Market Risk'!U10="Estimated NEV Tool (ENT)",'G-NEV Supervisory Test'!E8&lt;&gt;"ENT"),"Warning - You have changed from the Credit Union IRR Test with manually input information on the G-NEV Supervisory Test tab to using the ENT but have not reset the formulas."&amp;"  Please either click on the Reset Formulas on G-NEV Supervisory Test Tab button above if ENT is to be used or change the drop down back to CU IRR Test.","")</f>
        <v/>
      </c>
      <c r="M8" s="452"/>
      <c r="N8" s="452"/>
      <c r="O8" s="452"/>
      <c r="P8" s="452"/>
      <c r="Q8" s="452"/>
      <c r="R8" s="452"/>
      <c r="S8" s="452"/>
      <c r="T8" s="452"/>
      <c r="U8" s="452"/>
      <c r="V8" s="452"/>
      <c r="W8" s="452"/>
      <c r="X8" s="452"/>
      <c r="Y8" s="452"/>
      <c r="Z8" s="452"/>
      <c r="AA8" s="452"/>
      <c r="AB8" s="452"/>
    </row>
    <row r="9" spans="1:28" ht="14.4" customHeight="1" x14ac:dyDescent="0.3">
      <c r="B9" s="56" t="s">
        <v>485</v>
      </c>
      <c r="C9" s="56"/>
      <c r="G9" s="57"/>
      <c r="H9" s="57"/>
      <c r="I9" s="57"/>
      <c r="J9" s="57"/>
      <c r="L9" s="452"/>
      <c r="M9" s="452"/>
      <c r="N9" s="452"/>
      <c r="O9" s="452"/>
      <c r="P9" s="452"/>
      <c r="Q9" s="452"/>
      <c r="R9" s="452"/>
      <c r="S9" s="452"/>
      <c r="T9" s="452"/>
      <c r="U9" s="452"/>
      <c r="V9" s="452"/>
      <c r="W9" s="452"/>
      <c r="X9" s="452"/>
      <c r="Y9" s="452"/>
      <c r="Z9" s="452"/>
      <c r="AA9" s="452"/>
      <c r="AB9" s="452"/>
    </row>
    <row r="10" spans="1:28" ht="24" customHeight="1" x14ac:dyDescent="0.25">
      <c r="B10" s="359" t="s">
        <v>36</v>
      </c>
      <c r="C10" s="360" t="s">
        <v>154</v>
      </c>
      <c r="D10" s="362" t="s">
        <v>482</v>
      </c>
      <c r="E10" s="363"/>
      <c r="F10" s="363"/>
      <c r="G10" s="363"/>
      <c r="H10" s="363"/>
      <c r="I10" s="363"/>
      <c r="J10" s="364"/>
      <c r="L10" s="389" t="str">
        <f>IF(Data!Q2="","",IF(Data!Q2=1,"Required Step",IF(OR(Data!Q2=2,Data!Q2=3),"Baseline Step","Optional Step")))</f>
        <v>Optional Step</v>
      </c>
      <c r="M10" s="390"/>
      <c r="N10" s="390"/>
      <c r="O10" s="390"/>
      <c r="P10" s="391"/>
      <c r="R10" s="440" t="s">
        <v>142</v>
      </c>
      <c r="S10" s="441"/>
      <c r="T10" s="441"/>
      <c r="U10" s="459" t="s">
        <v>139</v>
      </c>
      <c r="V10" s="460"/>
      <c r="W10" s="453"/>
      <c r="X10" s="454"/>
      <c r="Y10" s="454"/>
      <c r="Z10" s="454"/>
      <c r="AA10" s="454"/>
      <c r="AB10" s="455"/>
    </row>
    <row r="11" spans="1:28" x14ac:dyDescent="0.25">
      <c r="B11" s="359"/>
      <c r="C11" s="361"/>
      <c r="D11" s="365"/>
      <c r="E11" s="366"/>
      <c r="F11" s="366"/>
      <c r="G11" s="366"/>
      <c r="H11" s="366"/>
      <c r="I11" s="366"/>
      <c r="J11" s="367"/>
      <c r="L11" s="395"/>
      <c r="M11" s="396"/>
      <c r="N11" s="396"/>
      <c r="O11" s="396"/>
      <c r="P11" s="397"/>
      <c r="R11" s="443"/>
      <c r="S11" s="444"/>
      <c r="T11" s="444"/>
      <c r="U11" s="461"/>
      <c r="V11" s="462"/>
      <c r="W11" s="456"/>
      <c r="X11" s="457"/>
      <c r="Y11" s="457"/>
      <c r="Z11" s="457"/>
      <c r="AA11" s="457"/>
      <c r="AB11" s="458"/>
    </row>
    <row r="12" spans="1:28" ht="18" thickBot="1" x14ac:dyDescent="0.35">
      <c r="B12" s="59"/>
      <c r="C12" s="56"/>
      <c r="G12" s="60"/>
      <c r="H12" s="60"/>
      <c r="I12" s="60"/>
      <c r="J12" s="60"/>
    </row>
    <row r="13" spans="1:28" ht="15" thickBot="1" x14ac:dyDescent="0.35">
      <c r="B13" s="359" t="s">
        <v>37</v>
      </c>
      <c r="C13" s="360" t="s">
        <v>67</v>
      </c>
      <c r="D13" s="45" t="s">
        <v>341</v>
      </c>
      <c r="E13" s="46"/>
      <c r="F13" s="46"/>
      <c r="G13" s="47"/>
      <c r="H13" s="47" t="s">
        <v>584</v>
      </c>
      <c r="I13" s="47" t="s">
        <v>58</v>
      </c>
      <c r="J13" s="48" t="s">
        <v>59</v>
      </c>
      <c r="L13" s="389" t="str">
        <f>IF(Data!Q2="","",IF(Data!Q2=1,"Required Step",IF(OR(Data!Q2=2,Data!Q2=3),"Baseline Step","Optional Step")))</f>
        <v>Optional Step</v>
      </c>
      <c r="M13" s="390"/>
      <c r="N13" s="390"/>
      <c r="O13" s="390"/>
      <c r="P13" s="391"/>
      <c r="R13" s="44" t="str">
        <f>'G-NEV Supervisory Test'!Q72</f>
        <v>High</v>
      </c>
      <c r="S13" s="4">
        <f>'G-NEV Supervisory Test'!N72</f>
        <v>0</v>
      </c>
      <c r="T13" s="61"/>
      <c r="U13" s="407"/>
      <c r="V13" s="408"/>
      <c r="W13" s="408"/>
      <c r="X13" s="408"/>
      <c r="Y13" s="408"/>
      <c r="Z13" s="408"/>
      <c r="AA13" s="408"/>
      <c r="AB13" s="409"/>
    </row>
    <row r="14" spans="1:28" ht="14.4" x14ac:dyDescent="0.25">
      <c r="B14" s="359"/>
      <c r="C14" s="361"/>
      <c r="D14" s="49" t="s">
        <v>342</v>
      </c>
      <c r="E14" s="50"/>
      <c r="F14" s="51" t="s">
        <v>343</v>
      </c>
      <c r="G14" s="52"/>
      <c r="H14" s="52" t="s">
        <v>0</v>
      </c>
      <c r="I14" s="52" t="s">
        <v>344</v>
      </c>
      <c r="J14" s="53" t="s">
        <v>1</v>
      </c>
      <c r="L14" s="392"/>
      <c r="M14" s="393"/>
      <c r="N14" s="393"/>
      <c r="O14" s="393"/>
      <c r="P14" s="394"/>
      <c r="R14" s="449" t="s">
        <v>481</v>
      </c>
      <c r="S14" s="450"/>
      <c r="T14" s="62"/>
      <c r="U14" s="413"/>
      <c r="V14" s="414"/>
      <c r="W14" s="414"/>
      <c r="X14" s="414"/>
      <c r="Y14" s="414"/>
      <c r="Z14" s="414"/>
      <c r="AA14" s="414"/>
      <c r="AB14" s="415"/>
    </row>
    <row r="15" spans="1:28" ht="15" thickBot="1" x14ac:dyDescent="0.35">
      <c r="C15" s="6"/>
      <c r="G15" s="446" t="s">
        <v>116</v>
      </c>
      <c r="H15" s="447"/>
      <c r="I15" s="447"/>
      <c r="J15" s="447"/>
      <c r="L15" s="392"/>
      <c r="M15" s="393"/>
      <c r="N15" s="393"/>
      <c r="O15" s="393"/>
      <c r="P15" s="394"/>
      <c r="R15" s="368" t="s">
        <v>116</v>
      </c>
      <c r="S15" s="369"/>
      <c r="T15" s="63"/>
      <c r="U15" s="413"/>
      <c r="V15" s="414"/>
      <c r="W15" s="414"/>
      <c r="X15" s="414"/>
      <c r="Y15" s="414"/>
      <c r="Z15" s="414"/>
      <c r="AA15" s="414"/>
      <c r="AB15" s="415"/>
    </row>
    <row r="16" spans="1:28" ht="15" thickBot="1" x14ac:dyDescent="0.35">
      <c r="B16" s="359" t="s">
        <v>38</v>
      </c>
      <c r="C16" s="360" t="s">
        <v>378</v>
      </c>
      <c r="D16" s="45" t="s">
        <v>377</v>
      </c>
      <c r="E16" s="46"/>
      <c r="F16" s="46"/>
      <c r="G16" s="47"/>
      <c r="H16" s="47" t="s">
        <v>518</v>
      </c>
      <c r="I16" s="47" t="s">
        <v>63</v>
      </c>
      <c r="J16" s="48" t="s">
        <v>570</v>
      </c>
      <c r="L16" s="392"/>
      <c r="M16" s="393"/>
      <c r="N16" s="393"/>
      <c r="O16" s="393"/>
      <c r="P16" s="394"/>
      <c r="R16" s="44" t="str">
        <f>'G-NEV Supervisory Test'!Q74</f>
        <v>Low</v>
      </c>
      <c r="S16" s="4">
        <f>'G-NEV Supervisory Test'!N74</f>
        <v>0</v>
      </c>
      <c r="T16" s="63"/>
      <c r="U16" s="413"/>
      <c r="V16" s="414"/>
      <c r="W16" s="414"/>
      <c r="X16" s="414"/>
      <c r="Y16" s="414"/>
      <c r="Z16" s="414"/>
      <c r="AA16" s="414"/>
      <c r="AB16" s="415"/>
    </row>
    <row r="17" spans="2:28" ht="14.4" x14ac:dyDescent="0.25">
      <c r="B17" s="359"/>
      <c r="C17" s="361"/>
      <c r="D17" s="49" t="s">
        <v>517</v>
      </c>
      <c r="E17" s="50"/>
      <c r="F17" s="51"/>
      <c r="G17" s="349" t="s">
        <v>343</v>
      </c>
      <c r="H17" s="52" t="s">
        <v>0</v>
      </c>
      <c r="I17" s="52" t="s">
        <v>344</v>
      </c>
      <c r="J17" s="53" t="s">
        <v>1</v>
      </c>
      <c r="L17" s="392"/>
      <c r="M17" s="393"/>
      <c r="N17" s="393"/>
      <c r="O17" s="393"/>
      <c r="P17" s="394"/>
      <c r="R17" s="449" t="s">
        <v>481</v>
      </c>
      <c r="S17" s="451"/>
      <c r="T17" s="62"/>
      <c r="U17" s="413"/>
      <c r="V17" s="414"/>
      <c r="W17" s="414"/>
      <c r="X17" s="414"/>
      <c r="Y17" s="414"/>
      <c r="Z17" s="414"/>
      <c r="AA17" s="414"/>
      <c r="AB17" s="415"/>
    </row>
    <row r="18" spans="2:28" ht="18" thickBot="1" x14ac:dyDescent="0.35">
      <c r="B18" s="59"/>
      <c r="C18" s="56"/>
      <c r="G18" s="60"/>
      <c r="H18" s="60"/>
      <c r="I18" s="60"/>
      <c r="J18" s="60"/>
      <c r="L18" s="392"/>
      <c r="M18" s="393"/>
      <c r="N18" s="393"/>
      <c r="O18" s="393"/>
      <c r="P18" s="394"/>
      <c r="R18" s="64"/>
      <c r="U18" s="413"/>
      <c r="V18" s="414"/>
      <c r="W18" s="414"/>
      <c r="X18" s="414"/>
      <c r="Y18" s="414"/>
      <c r="Z18" s="414"/>
      <c r="AA18" s="414"/>
      <c r="AB18" s="415"/>
    </row>
    <row r="19" spans="2:28" ht="15" thickBot="1" x14ac:dyDescent="0.35">
      <c r="B19" s="359" t="s">
        <v>39</v>
      </c>
      <c r="C19" s="360" t="s">
        <v>462</v>
      </c>
      <c r="D19" s="362" t="s">
        <v>463</v>
      </c>
      <c r="E19" s="363"/>
      <c r="F19" s="363"/>
      <c r="G19" s="363"/>
      <c r="H19" s="363"/>
      <c r="I19" s="363"/>
      <c r="J19" s="364"/>
      <c r="L19" s="392"/>
      <c r="M19" s="393"/>
      <c r="N19" s="393"/>
      <c r="O19" s="393"/>
      <c r="P19" s="394"/>
      <c r="R19" s="44" t="str">
        <f>'G-NEV Supervisory Test'!Q76</f>
        <v>High</v>
      </c>
      <c r="S19" s="33"/>
      <c r="U19" s="413"/>
      <c r="V19" s="414"/>
      <c r="W19" s="414"/>
      <c r="X19" s="414"/>
      <c r="Y19" s="414"/>
      <c r="Z19" s="414"/>
      <c r="AA19" s="414"/>
      <c r="AB19" s="415"/>
    </row>
    <row r="20" spans="2:28" x14ac:dyDescent="0.25">
      <c r="B20" s="359"/>
      <c r="C20" s="361"/>
      <c r="D20" s="365"/>
      <c r="E20" s="366"/>
      <c r="F20" s="366"/>
      <c r="G20" s="366"/>
      <c r="H20" s="366"/>
      <c r="I20" s="366"/>
      <c r="J20" s="367"/>
      <c r="L20" s="395"/>
      <c r="M20" s="396"/>
      <c r="N20" s="396"/>
      <c r="O20" s="396"/>
      <c r="P20" s="397"/>
      <c r="R20" s="449" t="s">
        <v>481</v>
      </c>
      <c r="S20" s="450"/>
      <c r="T20" s="62"/>
      <c r="U20" s="410"/>
      <c r="V20" s="411"/>
      <c r="W20" s="411"/>
      <c r="X20" s="411"/>
      <c r="Y20" s="411"/>
      <c r="Z20" s="411"/>
      <c r="AA20" s="411"/>
      <c r="AB20" s="412"/>
    </row>
    <row r="21" spans="2:28" ht="17.399999999999999" x14ac:dyDescent="0.3">
      <c r="B21" s="59"/>
      <c r="C21" s="56"/>
      <c r="G21" s="60"/>
      <c r="H21" s="60"/>
      <c r="I21" s="60"/>
      <c r="J21" s="60"/>
    </row>
    <row r="22" spans="2:28" ht="17.399999999999999" x14ac:dyDescent="0.3">
      <c r="B22" s="56" t="s">
        <v>483</v>
      </c>
      <c r="C22" s="56"/>
      <c r="D22" s="65"/>
      <c r="X22" s="66"/>
    </row>
    <row r="23" spans="2:28" x14ac:dyDescent="0.25">
      <c r="B23" s="59" t="s">
        <v>36</v>
      </c>
      <c r="C23" s="360" t="s">
        <v>52</v>
      </c>
      <c r="D23" s="362" t="s">
        <v>537</v>
      </c>
      <c r="E23" s="363"/>
      <c r="F23" s="363"/>
      <c r="G23" s="363"/>
      <c r="H23" s="363"/>
      <c r="I23" s="363"/>
      <c r="J23" s="364"/>
      <c r="L23" s="389" t="str">
        <f>IF(Data!Q2="","",IF(Data!Q2=1,"Required Step",IF(Data!Q2=2,"Baseline Step","Optional Step")))</f>
        <v>Optional Step</v>
      </c>
      <c r="M23" s="390"/>
      <c r="N23" s="390"/>
      <c r="O23" s="390"/>
      <c r="P23" s="391"/>
      <c r="R23" s="67" t="s">
        <v>94</v>
      </c>
      <c r="S23" s="68">
        <f>'G-NEV Supervisory Test'!L72</f>
        <v>0</v>
      </c>
      <c r="T23" s="69"/>
      <c r="U23" s="379" t="s">
        <v>119</v>
      </c>
      <c r="V23" s="380"/>
      <c r="W23" s="70">
        <f>'G-NEV Supervisory Test'!M60</f>
        <v>0</v>
      </c>
      <c r="X23" s="71" t="s">
        <v>118</v>
      </c>
      <c r="Y23" s="72" t="s">
        <v>81</v>
      </c>
      <c r="Z23" s="73">
        <f>'G-NEV Supervisory Test'!M57</f>
        <v>0</v>
      </c>
      <c r="AA23" s="74" t="s">
        <v>97</v>
      </c>
      <c r="AB23" s="75">
        <f>'G-NEV Supervisory Test'!M58</f>
        <v>0</v>
      </c>
    </row>
    <row r="24" spans="2:28" x14ac:dyDescent="0.25">
      <c r="C24" s="420"/>
      <c r="D24" s="401"/>
      <c r="E24" s="402"/>
      <c r="F24" s="402"/>
      <c r="G24" s="402"/>
      <c r="H24" s="402"/>
      <c r="I24" s="402"/>
      <c r="J24" s="403"/>
      <c r="L24" s="392"/>
      <c r="M24" s="393"/>
      <c r="N24" s="393"/>
      <c r="O24" s="393"/>
      <c r="P24" s="394"/>
      <c r="R24" s="76" t="s">
        <v>95</v>
      </c>
      <c r="S24" s="77">
        <f>'G-NEV Supervisory Test'!M72</f>
        <v>0</v>
      </c>
      <c r="T24" s="78"/>
      <c r="U24" s="384" t="s">
        <v>120</v>
      </c>
      <c r="V24" s="385"/>
      <c r="W24" s="79">
        <f>'G-NEV Supervisory Test'!M64</f>
        <v>0</v>
      </c>
      <c r="X24" s="71" t="s">
        <v>118</v>
      </c>
      <c r="Y24" s="80" t="s">
        <v>98</v>
      </c>
      <c r="Z24" s="81">
        <f>'G-NEV Supervisory Test'!M62</f>
        <v>0</v>
      </c>
      <c r="AA24" s="80" t="s">
        <v>135</v>
      </c>
      <c r="AB24" s="82">
        <f>'G-NEV Supervisory Test'!M63</f>
        <v>0</v>
      </c>
    </row>
    <row r="25" spans="2:28" ht="14.4" x14ac:dyDescent="0.25">
      <c r="B25" s="59"/>
      <c r="C25" s="420"/>
      <c r="D25" s="401"/>
      <c r="E25" s="402"/>
      <c r="F25" s="402"/>
      <c r="G25" s="402"/>
      <c r="H25" s="402"/>
      <c r="I25" s="402"/>
      <c r="J25" s="403"/>
      <c r="L25" s="392"/>
      <c r="M25" s="393"/>
      <c r="N25" s="393"/>
      <c r="O25" s="393"/>
      <c r="P25" s="394"/>
      <c r="R25" s="76" t="s">
        <v>96</v>
      </c>
      <c r="S25" s="83">
        <f>S24-S23</f>
        <v>0</v>
      </c>
      <c r="T25" s="78"/>
      <c r="U25" s="370"/>
      <c r="V25" s="371"/>
      <c r="W25" s="371"/>
      <c r="X25" s="371"/>
      <c r="Y25" s="371"/>
      <c r="Z25" s="371"/>
      <c r="AA25" s="371"/>
      <c r="AB25" s="372"/>
    </row>
    <row r="26" spans="2:28" x14ac:dyDescent="0.25">
      <c r="C26" s="361"/>
      <c r="D26" s="365"/>
      <c r="E26" s="366"/>
      <c r="F26" s="366"/>
      <c r="G26" s="366"/>
      <c r="H26" s="366"/>
      <c r="I26" s="366"/>
      <c r="J26" s="367"/>
      <c r="L26" s="395"/>
      <c r="M26" s="396"/>
      <c r="N26" s="396"/>
      <c r="O26" s="396"/>
      <c r="P26" s="397"/>
      <c r="R26" s="84"/>
      <c r="S26" s="85"/>
      <c r="T26" s="86"/>
      <c r="U26" s="373"/>
      <c r="V26" s="374"/>
      <c r="W26" s="374"/>
      <c r="X26" s="374"/>
      <c r="Y26" s="374"/>
      <c r="Z26" s="374"/>
      <c r="AA26" s="374"/>
      <c r="AB26" s="375"/>
    </row>
    <row r="27" spans="2:28" x14ac:dyDescent="0.25">
      <c r="C27" s="6"/>
      <c r="X27" s="87"/>
    </row>
    <row r="28" spans="2:28" ht="14.4" thickBot="1" x14ac:dyDescent="0.3">
      <c r="B28" s="59" t="s">
        <v>37</v>
      </c>
      <c r="C28" s="398" t="s">
        <v>53</v>
      </c>
      <c r="D28" s="362" t="s">
        <v>464</v>
      </c>
      <c r="E28" s="363"/>
      <c r="F28" s="363"/>
      <c r="G28" s="363"/>
      <c r="H28" s="363"/>
      <c r="I28" s="363"/>
      <c r="J28" s="364"/>
      <c r="L28" s="389" t="str">
        <f>IF(Data!Q2="","",IF(Data!Q2=1,"Required Step",IF(OR(Data!Q2=2,Data!Q2=3),"Baseline Step","Optional Step")))</f>
        <v>Optional Step</v>
      </c>
      <c r="M28" s="390"/>
      <c r="N28" s="390"/>
      <c r="O28" s="390"/>
      <c r="P28" s="391"/>
      <c r="R28" s="67" t="s">
        <v>95</v>
      </c>
      <c r="S28" s="68">
        <f>'G-NEV Supervisory Test'!M72</f>
        <v>0</v>
      </c>
      <c r="T28" s="69"/>
      <c r="U28" s="379" t="s">
        <v>119</v>
      </c>
      <c r="V28" s="380"/>
      <c r="W28" s="70">
        <f>'G-NEV Supervisory Test'!N60</f>
        <v>0</v>
      </c>
      <c r="X28" s="71" t="s">
        <v>118</v>
      </c>
      <c r="Y28" s="72" t="s">
        <v>81</v>
      </c>
      <c r="Z28" s="73">
        <f>'G-NEV Supervisory Test'!N57</f>
        <v>0</v>
      </c>
      <c r="AA28" s="74" t="s">
        <v>97</v>
      </c>
      <c r="AB28" s="75">
        <f>'G-NEV Supervisory Test'!N58</f>
        <v>0</v>
      </c>
    </row>
    <row r="29" spans="2:28" ht="14.4" thickBot="1" x14ac:dyDescent="0.3">
      <c r="C29" s="399"/>
      <c r="D29" s="401"/>
      <c r="E29" s="402"/>
      <c r="F29" s="402"/>
      <c r="G29" s="402"/>
      <c r="H29" s="402"/>
      <c r="I29" s="402"/>
      <c r="J29" s="403"/>
      <c r="L29" s="392"/>
      <c r="M29" s="393"/>
      <c r="N29" s="393"/>
      <c r="O29" s="393"/>
      <c r="P29" s="394"/>
      <c r="R29" s="76" t="s">
        <v>99</v>
      </c>
      <c r="S29" s="4">
        <f>'G-NEV Supervisory Test'!N72</f>
        <v>0</v>
      </c>
      <c r="T29" s="78"/>
      <c r="U29" s="384" t="s">
        <v>554</v>
      </c>
      <c r="V29" s="385"/>
      <c r="W29" s="79">
        <f>'G-NEV Supervisory Test'!N64</f>
        <v>0</v>
      </c>
      <c r="X29" s="71" t="s">
        <v>118</v>
      </c>
      <c r="Y29" s="80" t="s">
        <v>98</v>
      </c>
      <c r="Z29" s="81">
        <f>'G-NEV Supervisory Test'!N62</f>
        <v>0</v>
      </c>
      <c r="AA29" s="80" t="s">
        <v>135</v>
      </c>
      <c r="AB29" s="82">
        <f>'G-NEV Supervisory Test'!N63</f>
        <v>0</v>
      </c>
    </row>
    <row r="30" spans="2:28" ht="14.4" x14ac:dyDescent="0.25">
      <c r="B30" s="59"/>
      <c r="C30" s="399"/>
      <c r="D30" s="401"/>
      <c r="E30" s="402"/>
      <c r="F30" s="402"/>
      <c r="G30" s="402"/>
      <c r="H30" s="402"/>
      <c r="I30" s="402"/>
      <c r="J30" s="403"/>
      <c r="L30" s="392"/>
      <c r="M30" s="393"/>
      <c r="N30" s="393"/>
      <c r="O30" s="393"/>
      <c r="P30" s="394"/>
      <c r="R30" s="76" t="s">
        <v>96</v>
      </c>
      <c r="S30" s="83">
        <f>S29-S28</f>
        <v>0</v>
      </c>
      <c r="T30" s="78"/>
      <c r="U30" s="407"/>
      <c r="V30" s="408"/>
      <c r="W30" s="408"/>
      <c r="X30" s="408"/>
      <c r="Y30" s="408"/>
      <c r="Z30" s="408"/>
      <c r="AA30" s="408"/>
      <c r="AB30" s="409"/>
    </row>
    <row r="31" spans="2:28" x14ac:dyDescent="0.25">
      <c r="B31" s="59"/>
      <c r="C31" s="400"/>
      <c r="D31" s="365"/>
      <c r="E31" s="366"/>
      <c r="F31" s="366"/>
      <c r="G31" s="366"/>
      <c r="H31" s="366"/>
      <c r="I31" s="366"/>
      <c r="J31" s="367"/>
      <c r="L31" s="395"/>
      <c r="M31" s="396"/>
      <c r="N31" s="396"/>
      <c r="O31" s="396"/>
      <c r="P31" s="397"/>
      <c r="R31" s="84"/>
      <c r="S31" s="85"/>
      <c r="T31" s="86"/>
      <c r="U31" s="410"/>
      <c r="V31" s="411"/>
      <c r="W31" s="411"/>
      <c r="X31" s="411"/>
      <c r="Y31" s="411"/>
      <c r="Z31" s="411"/>
      <c r="AA31" s="411"/>
      <c r="AB31" s="412"/>
    </row>
    <row r="32" spans="2:28" x14ac:dyDescent="0.25">
      <c r="B32" s="59"/>
      <c r="C32" s="88"/>
      <c r="S32" s="87"/>
    </row>
    <row r="33" spans="2:28" x14ac:dyDescent="0.25">
      <c r="B33" s="59" t="s">
        <v>38</v>
      </c>
      <c r="C33" s="398" t="s">
        <v>54</v>
      </c>
      <c r="D33" s="362" t="s">
        <v>539</v>
      </c>
      <c r="E33" s="363"/>
      <c r="F33" s="363"/>
      <c r="G33" s="363"/>
      <c r="H33" s="363"/>
      <c r="I33" s="363"/>
      <c r="J33" s="364"/>
      <c r="L33" s="389" t="str">
        <f>IF(Data!Q2="","",IF(Data!Q2=1,"Required Step",IF(OR(Data!Q2=2,Data!Q2=3),"Baseline Step","Optional Step")))</f>
        <v>Optional Step</v>
      </c>
      <c r="M33" s="390"/>
      <c r="N33" s="390"/>
      <c r="O33" s="390"/>
      <c r="P33" s="391"/>
      <c r="R33" s="89" t="s">
        <v>105</v>
      </c>
      <c r="S33" s="90" t="s">
        <v>136</v>
      </c>
      <c r="T33" s="91"/>
      <c r="U33" s="91" t="s">
        <v>200</v>
      </c>
      <c r="V33" s="91" t="s">
        <v>201</v>
      </c>
      <c r="W33" s="407"/>
      <c r="X33" s="408"/>
      <c r="Y33" s="408"/>
      <c r="Z33" s="408"/>
      <c r="AA33" s="408"/>
      <c r="AB33" s="409"/>
    </row>
    <row r="34" spans="2:28" x14ac:dyDescent="0.25">
      <c r="C34" s="399"/>
      <c r="D34" s="401"/>
      <c r="E34" s="402"/>
      <c r="F34" s="402"/>
      <c r="G34" s="402"/>
      <c r="H34" s="402"/>
      <c r="I34" s="402"/>
      <c r="J34" s="403"/>
      <c r="L34" s="392"/>
      <c r="M34" s="393"/>
      <c r="N34" s="393"/>
      <c r="O34" s="393"/>
      <c r="P34" s="394"/>
      <c r="R34" s="92" t="s">
        <v>79</v>
      </c>
      <c r="S34" s="93">
        <f>'G-NEV Supervisory Test'!F22</f>
        <v>0</v>
      </c>
      <c r="T34" s="94"/>
      <c r="U34" s="95">
        <f>'G-NEV Supervisory Test'!O16</f>
        <v>0</v>
      </c>
      <c r="V34" s="95">
        <f>'G-NEV Supervisory Test'!P16</f>
        <v>0</v>
      </c>
      <c r="W34" s="413"/>
      <c r="X34" s="414"/>
      <c r="Y34" s="414"/>
      <c r="Z34" s="414"/>
      <c r="AA34" s="414"/>
      <c r="AB34" s="415"/>
    </row>
    <row r="35" spans="2:28" x14ac:dyDescent="0.25">
      <c r="B35" s="59"/>
      <c r="C35" s="399"/>
      <c r="D35" s="401"/>
      <c r="E35" s="402"/>
      <c r="F35" s="402"/>
      <c r="G35" s="402"/>
      <c r="H35" s="402"/>
      <c r="I35" s="402"/>
      <c r="J35" s="403"/>
      <c r="L35" s="392"/>
      <c r="M35" s="393"/>
      <c r="N35" s="393"/>
      <c r="O35" s="393"/>
      <c r="P35" s="394"/>
      <c r="R35" s="96" t="s">
        <v>81</v>
      </c>
      <c r="S35" s="97">
        <f>'G-NEV Supervisory Test'!F23</f>
        <v>0</v>
      </c>
      <c r="T35" s="94"/>
      <c r="U35" s="98">
        <f>'G-NEV Supervisory Test'!O17</f>
        <v>0</v>
      </c>
      <c r="V35" s="98">
        <f>'G-NEV Supervisory Test'!P17</f>
        <v>0</v>
      </c>
      <c r="W35" s="413"/>
      <c r="X35" s="414"/>
      <c r="Y35" s="414"/>
      <c r="Z35" s="414"/>
      <c r="AA35" s="414"/>
      <c r="AB35" s="415"/>
    </row>
    <row r="36" spans="2:28" x14ac:dyDescent="0.25">
      <c r="B36" s="59"/>
      <c r="C36" s="399"/>
      <c r="D36" s="401"/>
      <c r="E36" s="402"/>
      <c r="F36" s="402"/>
      <c r="G36" s="402"/>
      <c r="H36" s="402"/>
      <c r="I36" s="402"/>
      <c r="J36" s="403"/>
      <c r="L36" s="392"/>
      <c r="M36" s="393"/>
      <c r="N36" s="393"/>
      <c r="O36" s="393"/>
      <c r="P36" s="394"/>
      <c r="R36" s="96" t="s">
        <v>80</v>
      </c>
      <c r="S36" s="97">
        <f>'G-NEV Supervisory Test'!F24</f>
        <v>0</v>
      </c>
      <c r="T36" s="94"/>
      <c r="U36" s="98">
        <f>'G-NEV Supervisory Test'!O18</f>
        <v>0</v>
      </c>
      <c r="V36" s="98">
        <f>'G-NEV Supervisory Test'!P18</f>
        <v>0</v>
      </c>
      <c r="W36" s="413"/>
      <c r="X36" s="414"/>
      <c r="Y36" s="414"/>
      <c r="Z36" s="414"/>
      <c r="AA36" s="414"/>
      <c r="AB36" s="415"/>
    </row>
    <row r="37" spans="2:28" x14ac:dyDescent="0.25">
      <c r="B37" s="59"/>
      <c r="C37" s="399"/>
      <c r="D37" s="401"/>
      <c r="E37" s="402"/>
      <c r="F37" s="402"/>
      <c r="G37" s="402"/>
      <c r="H37" s="402"/>
      <c r="I37" s="402"/>
      <c r="J37" s="403"/>
      <c r="L37" s="392"/>
      <c r="M37" s="393"/>
      <c r="N37" s="393"/>
      <c r="O37" s="393"/>
      <c r="P37" s="394"/>
      <c r="R37" s="99" t="s">
        <v>138</v>
      </c>
      <c r="S37" s="100">
        <f>'G-NEV Supervisory Test'!F25</f>
        <v>0</v>
      </c>
      <c r="T37" s="101"/>
      <c r="U37" s="102">
        <f>'G-NEV Supervisory Test'!H19</f>
        <v>0</v>
      </c>
      <c r="V37" s="102">
        <f>'G-NEV Supervisory Test'!I19</f>
        <v>0</v>
      </c>
      <c r="W37" s="413"/>
      <c r="X37" s="414"/>
      <c r="Y37" s="414"/>
      <c r="Z37" s="414"/>
      <c r="AA37" s="414"/>
      <c r="AB37" s="415"/>
    </row>
    <row r="38" spans="2:28" ht="72" customHeight="1" x14ac:dyDescent="0.25">
      <c r="B38" s="59"/>
      <c r="C38" s="400"/>
      <c r="D38" s="365"/>
      <c r="E38" s="366"/>
      <c r="F38" s="366"/>
      <c r="G38" s="366"/>
      <c r="H38" s="366"/>
      <c r="I38" s="366"/>
      <c r="J38" s="367"/>
      <c r="L38" s="395"/>
      <c r="M38" s="396"/>
      <c r="N38" s="396"/>
      <c r="O38" s="396"/>
      <c r="P38" s="397"/>
      <c r="R38" s="103" t="s">
        <v>153</v>
      </c>
      <c r="S38" s="104">
        <f>SUM(S34:S37)</f>
        <v>0</v>
      </c>
      <c r="T38" s="105"/>
      <c r="U38" s="106">
        <f>'G-NEV Supervisory Test'!O20</f>
        <v>0</v>
      </c>
      <c r="V38" s="107">
        <f>'G-NEV Supervisory Test'!P20</f>
        <v>0</v>
      </c>
      <c r="W38" s="410"/>
      <c r="X38" s="411"/>
      <c r="Y38" s="411"/>
      <c r="Z38" s="411"/>
      <c r="AA38" s="411"/>
      <c r="AB38" s="412"/>
    </row>
    <row r="39" spans="2:28" x14ac:dyDescent="0.25">
      <c r="B39" s="59"/>
      <c r="C39" s="88"/>
      <c r="S39" s="66"/>
    </row>
    <row r="40" spans="2:28" x14ac:dyDescent="0.25">
      <c r="B40" s="59" t="s">
        <v>39</v>
      </c>
      <c r="C40" s="398" t="s">
        <v>55</v>
      </c>
      <c r="D40" s="362" t="s">
        <v>538</v>
      </c>
      <c r="E40" s="363"/>
      <c r="F40" s="363"/>
      <c r="G40" s="363"/>
      <c r="H40" s="363"/>
      <c r="I40" s="363"/>
      <c r="J40" s="364"/>
      <c r="L40" s="389" t="str">
        <f>IF(Data!Q2="","",IF(Data!Q2=1,"Required Step","Optional Step"))</f>
        <v>Optional Step</v>
      </c>
      <c r="M40" s="390"/>
      <c r="N40" s="390"/>
      <c r="O40" s="390"/>
      <c r="P40" s="391"/>
      <c r="R40" s="89" t="s">
        <v>106</v>
      </c>
      <c r="S40" s="90" t="s">
        <v>137</v>
      </c>
      <c r="T40" s="108"/>
      <c r="U40" s="91" t="s">
        <v>200</v>
      </c>
      <c r="V40" s="109" t="s">
        <v>201</v>
      </c>
      <c r="W40" s="370"/>
      <c r="X40" s="371"/>
      <c r="Y40" s="371"/>
      <c r="Z40" s="371"/>
      <c r="AA40" s="371"/>
      <c r="AB40" s="372"/>
    </row>
    <row r="41" spans="2:28" x14ac:dyDescent="0.25">
      <c r="B41" s="59"/>
      <c r="C41" s="399"/>
      <c r="D41" s="401"/>
      <c r="E41" s="402"/>
      <c r="F41" s="402"/>
      <c r="G41" s="402"/>
      <c r="H41" s="402"/>
      <c r="I41" s="402"/>
      <c r="J41" s="403"/>
      <c r="L41" s="392"/>
      <c r="M41" s="393"/>
      <c r="N41" s="393"/>
      <c r="O41" s="393"/>
      <c r="P41" s="394"/>
      <c r="R41" s="110" t="s">
        <v>98</v>
      </c>
      <c r="S41" s="111">
        <f>'G-NEV Supervisory Test'!F47</f>
        <v>0</v>
      </c>
      <c r="T41" s="63"/>
      <c r="U41" s="112">
        <f>'G-NEV Supervisory Test'!O37</f>
        <v>0</v>
      </c>
      <c r="V41" s="113">
        <f>'G-NEV Supervisory Test'!P37</f>
        <v>0</v>
      </c>
      <c r="W41" s="386"/>
      <c r="X41" s="387"/>
      <c r="Y41" s="387"/>
      <c r="Z41" s="387"/>
      <c r="AA41" s="387"/>
      <c r="AB41" s="388"/>
    </row>
    <row r="42" spans="2:28" x14ac:dyDescent="0.25">
      <c r="C42" s="399"/>
      <c r="D42" s="401"/>
      <c r="E42" s="402"/>
      <c r="F42" s="402"/>
      <c r="G42" s="402"/>
      <c r="H42" s="402"/>
      <c r="I42" s="402"/>
      <c r="J42" s="403"/>
      <c r="L42" s="392"/>
      <c r="M42" s="393"/>
      <c r="N42" s="393"/>
      <c r="O42" s="393"/>
      <c r="P42" s="394"/>
      <c r="R42" s="110" t="s">
        <v>75</v>
      </c>
      <c r="S42" s="114">
        <f>'G-NEV Supervisory Test'!F48</f>
        <v>0</v>
      </c>
      <c r="T42" s="63"/>
      <c r="U42" s="115">
        <f>'G-NEV Supervisory Test'!O38</f>
        <v>0</v>
      </c>
      <c r="V42" s="116">
        <f>'G-NEV Supervisory Test'!P38</f>
        <v>0</v>
      </c>
      <c r="W42" s="386"/>
      <c r="X42" s="387"/>
      <c r="Y42" s="387"/>
      <c r="Z42" s="387"/>
      <c r="AA42" s="387"/>
      <c r="AB42" s="388"/>
    </row>
    <row r="43" spans="2:28" x14ac:dyDescent="0.25">
      <c r="B43" s="59"/>
      <c r="C43" s="399"/>
      <c r="D43" s="401"/>
      <c r="E43" s="402"/>
      <c r="F43" s="402"/>
      <c r="G43" s="402"/>
      <c r="H43" s="402"/>
      <c r="I43" s="402"/>
      <c r="J43" s="403"/>
      <c r="L43" s="392"/>
      <c r="M43" s="393"/>
      <c r="N43" s="393"/>
      <c r="O43" s="393"/>
      <c r="P43" s="394"/>
      <c r="R43" s="110" t="s">
        <v>107</v>
      </c>
      <c r="S43" s="114">
        <f>'G-NEV Supervisory Test'!F49</f>
        <v>0</v>
      </c>
      <c r="T43" s="63"/>
      <c r="U43" s="115">
        <f>'G-NEV Supervisory Test'!O39</f>
        <v>0</v>
      </c>
      <c r="V43" s="116">
        <f>'G-NEV Supervisory Test'!P39</f>
        <v>0</v>
      </c>
      <c r="W43" s="386"/>
      <c r="X43" s="387"/>
      <c r="Y43" s="387"/>
      <c r="Z43" s="387"/>
      <c r="AA43" s="387"/>
      <c r="AB43" s="388"/>
    </row>
    <row r="44" spans="2:28" x14ac:dyDescent="0.25">
      <c r="B44" s="59"/>
      <c r="C44" s="399"/>
      <c r="D44" s="401"/>
      <c r="E44" s="402"/>
      <c r="F44" s="402"/>
      <c r="G44" s="402"/>
      <c r="H44" s="402"/>
      <c r="I44" s="402"/>
      <c r="J44" s="403"/>
      <c r="L44" s="392"/>
      <c r="M44" s="393"/>
      <c r="N44" s="393"/>
      <c r="O44" s="393"/>
      <c r="P44" s="394"/>
      <c r="R44" s="84" t="s">
        <v>138</v>
      </c>
      <c r="S44" s="117">
        <f>'G-NEV Supervisory Test'!F50</f>
        <v>0</v>
      </c>
      <c r="T44" s="62"/>
      <c r="U44" s="118">
        <f>'G-NEV Supervisory Test'!H40</f>
        <v>0</v>
      </c>
      <c r="V44" s="119">
        <f>'G-NEV Supervisory Test'!I40</f>
        <v>0</v>
      </c>
      <c r="W44" s="386"/>
      <c r="X44" s="387"/>
      <c r="Y44" s="387"/>
      <c r="Z44" s="387"/>
      <c r="AA44" s="387"/>
      <c r="AB44" s="388"/>
    </row>
    <row r="45" spans="2:28" x14ac:dyDescent="0.25">
      <c r="B45" s="59"/>
      <c r="C45" s="400"/>
      <c r="D45" s="365"/>
      <c r="E45" s="366"/>
      <c r="F45" s="366"/>
      <c r="G45" s="366"/>
      <c r="H45" s="366"/>
      <c r="I45" s="366"/>
      <c r="J45" s="367"/>
      <c r="L45" s="395"/>
      <c r="M45" s="396"/>
      <c r="N45" s="396"/>
      <c r="O45" s="396"/>
      <c r="P45" s="397"/>
      <c r="R45" s="103" t="s">
        <v>153</v>
      </c>
      <c r="S45" s="120">
        <f>SUM(S41:S44)</f>
        <v>0</v>
      </c>
      <c r="T45" s="121"/>
      <c r="U45" s="122">
        <f>'G-NEV Supervisory Test'!O41</f>
        <v>0</v>
      </c>
      <c r="V45" s="123">
        <f>'G-NEV Supervisory Test'!P41</f>
        <v>0</v>
      </c>
      <c r="W45" s="373"/>
      <c r="X45" s="374"/>
      <c r="Y45" s="374"/>
      <c r="Z45" s="374"/>
      <c r="AA45" s="374"/>
      <c r="AB45" s="375"/>
    </row>
    <row r="46" spans="2:28" x14ac:dyDescent="0.25">
      <c r="C46" s="88"/>
    </row>
    <row r="47" spans="2:28" ht="55.2" x14ac:dyDescent="0.25">
      <c r="B47" s="124" t="s">
        <v>40</v>
      </c>
      <c r="C47" s="125" t="s">
        <v>454</v>
      </c>
      <c r="D47" s="376" t="s">
        <v>540</v>
      </c>
      <c r="E47" s="377"/>
      <c r="F47" s="377"/>
      <c r="G47" s="377"/>
      <c r="H47" s="377"/>
      <c r="I47" s="377"/>
      <c r="J47" s="378"/>
      <c r="L47" s="428" t="str">
        <f>IF(Data!Q2="","",IF(Data!Q2=1,"Required Step",IF(OR(Data!Q2=2,Data!Q2=3),"Baseline Step","Optional Step")))</f>
        <v>Optional Step</v>
      </c>
      <c r="M47" s="429"/>
      <c r="N47" s="429"/>
      <c r="O47" s="429"/>
      <c r="P47" s="430"/>
      <c r="R47" s="404"/>
      <c r="S47" s="405"/>
      <c r="T47" s="405"/>
      <c r="U47" s="405"/>
      <c r="V47" s="405"/>
      <c r="W47" s="405"/>
      <c r="X47" s="405"/>
      <c r="Y47" s="405"/>
      <c r="Z47" s="405"/>
      <c r="AA47" s="405"/>
      <c r="AB47" s="406"/>
    </row>
    <row r="48" spans="2:28" x14ac:dyDescent="0.25">
      <c r="C48" s="88"/>
    </row>
    <row r="49" spans="2:28" x14ac:dyDescent="0.25">
      <c r="B49" s="124" t="s">
        <v>41</v>
      </c>
      <c r="C49" s="360" t="s">
        <v>57</v>
      </c>
      <c r="D49" s="362" t="s">
        <v>541</v>
      </c>
      <c r="E49" s="363"/>
      <c r="F49" s="363"/>
      <c r="G49" s="363"/>
      <c r="H49" s="363"/>
      <c r="I49" s="363"/>
      <c r="J49" s="364"/>
      <c r="L49" s="389" t="str">
        <f>IF(Data!Q2="","",IF(Data!Q2=1,"Required Step",IF(Data!Q2=2,"Baseline Step","Optional Step")))</f>
        <v>Optional Step</v>
      </c>
      <c r="M49" s="390"/>
      <c r="N49" s="390"/>
      <c r="O49" s="390"/>
      <c r="P49" s="391"/>
      <c r="R49" s="126"/>
      <c r="S49" s="421" t="s">
        <v>100</v>
      </c>
      <c r="T49" s="421"/>
      <c r="U49" s="127" t="s">
        <v>385</v>
      </c>
      <c r="V49" s="109" t="s">
        <v>103</v>
      </c>
      <c r="W49" s="371"/>
      <c r="X49" s="371"/>
      <c r="Y49" s="371"/>
      <c r="Z49" s="371"/>
      <c r="AA49" s="371"/>
      <c r="AB49" s="372"/>
    </row>
    <row r="50" spans="2:28" ht="14.4" thickBot="1" x14ac:dyDescent="0.3">
      <c r="C50" s="420"/>
      <c r="D50" s="401"/>
      <c r="E50" s="402"/>
      <c r="F50" s="402"/>
      <c r="G50" s="402"/>
      <c r="H50" s="402"/>
      <c r="I50" s="402"/>
      <c r="J50" s="403"/>
      <c r="L50" s="392"/>
      <c r="M50" s="393"/>
      <c r="N50" s="393"/>
      <c r="O50" s="393"/>
      <c r="P50" s="394"/>
      <c r="R50" s="128" t="s">
        <v>101</v>
      </c>
      <c r="S50" s="115">
        <f>'G-NEV Supervisory Test'!F72</f>
        <v>0</v>
      </c>
      <c r="T50" s="129"/>
      <c r="U50" s="116">
        <f>'G-NEV Supervisory Test'!G72</f>
        <v>0</v>
      </c>
      <c r="V50" s="115">
        <f>'G-NEV Supervisory Test'!G74</f>
        <v>0</v>
      </c>
      <c r="W50" s="386"/>
      <c r="X50" s="387"/>
      <c r="Y50" s="387"/>
      <c r="Z50" s="387"/>
      <c r="AA50" s="387"/>
      <c r="AB50" s="388"/>
    </row>
    <row r="51" spans="2:28" ht="14.4" thickBot="1" x14ac:dyDescent="0.3">
      <c r="B51" s="59"/>
      <c r="C51" s="420"/>
      <c r="D51" s="401"/>
      <c r="E51" s="402"/>
      <c r="F51" s="402"/>
      <c r="G51" s="402"/>
      <c r="H51" s="402"/>
      <c r="I51" s="402"/>
      <c r="J51" s="403"/>
      <c r="L51" s="392"/>
      <c r="M51" s="393"/>
      <c r="N51" s="393"/>
      <c r="O51" s="393"/>
      <c r="P51" s="394"/>
      <c r="R51" s="76" t="s">
        <v>484</v>
      </c>
      <c r="S51" s="118">
        <f>'G-NEV Supervisory Test'!M72</f>
        <v>0</v>
      </c>
      <c r="T51" s="130"/>
      <c r="U51" s="4">
        <f>'G-NEV Supervisory Test'!N72</f>
        <v>0</v>
      </c>
      <c r="V51" s="4">
        <f>'G-NEV Supervisory Test'!N74</f>
        <v>0</v>
      </c>
      <c r="W51" s="387"/>
      <c r="X51" s="387"/>
      <c r="Y51" s="387"/>
      <c r="Z51" s="387"/>
      <c r="AA51" s="387"/>
      <c r="AB51" s="388"/>
    </row>
    <row r="52" spans="2:28" ht="14.4" x14ac:dyDescent="0.25">
      <c r="B52" s="59"/>
      <c r="C52" s="361"/>
      <c r="D52" s="365"/>
      <c r="E52" s="366"/>
      <c r="F52" s="366"/>
      <c r="G52" s="366"/>
      <c r="H52" s="366"/>
      <c r="I52" s="366"/>
      <c r="J52" s="367"/>
      <c r="L52" s="395"/>
      <c r="M52" s="396"/>
      <c r="N52" s="396"/>
      <c r="O52" s="396"/>
      <c r="P52" s="397"/>
      <c r="R52" s="131" t="s">
        <v>102</v>
      </c>
      <c r="S52" s="132">
        <f>S51-S50</f>
        <v>0</v>
      </c>
      <c r="T52" s="133"/>
      <c r="U52" s="83">
        <f>U51-U50</f>
        <v>0</v>
      </c>
      <c r="V52" s="134">
        <f>V51-V50</f>
        <v>0</v>
      </c>
      <c r="W52" s="373"/>
      <c r="X52" s="374"/>
      <c r="Y52" s="374"/>
      <c r="Z52" s="374"/>
      <c r="AA52" s="374"/>
      <c r="AB52" s="375"/>
    </row>
    <row r="53" spans="2:28" x14ac:dyDescent="0.25">
      <c r="B53" s="88"/>
      <c r="C53" s="88"/>
      <c r="L53" s="135"/>
      <c r="M53" s="135"/>
      <c r="N53" s="135"/>
      <c r="O53" s="135"/>
      <c r="P53" s="135"/>
    </row>
    <row r="54" spans="2:28" x14ac:dyDescent="0.25">
      <c r="C54" s="88"/>
    </row>
    <row r="55" spans="2:28" ht="17.399999999999999" x14ac:dyDescent="0.3">
      <c r="C55" s="381" t="s">
        <v>144</v>
      </c>
      <c r="D55" s="382"/>
      <c r="E55" s="382"/>
      <c r="F55" s="382"/>
      <c r="G55" s="382"/>
      <c r="H55" s="382"/>
      <c r="I55" s="382"/>
      <c r="J55" s="382"/>
      <c r="K55" s="382"/>
      <c r="L55" s="382"/>
      <c r="M55" s="382"/>
      <c r="N55" s="382"/>
      <c r="O55" s="382"/>
      <c r="P55" s="382"/>
      <c r="Q55" s="382"/>
      <c r="R55" s="382"/>
      <c r="S55" s="382"/>
      <c r="T55" s="382"/>
      <c r="U55" s="383"/>
      <c r="V55" s="348"/>
      <c r="W55" s="348"/>
      <c r="X55" s="348"/>
      <c r="Y55" s="348"/>
    </row>
    <row r="56" spans="2:28" ht="20.399999999999999" x14ac:dyDescent="0.3">
      <c r="C56" s="416" t="s">
        <v>47</v>
      </c>
      <c r="D56" s="425" t="s">
        <v>1</v>
      </c>
      <c r="E56" s="426"/>
      <c r="F56" s="426"/>
      <c r="G56" s="427"/>
      <c r="H56" s="422" t="s">
        <v>35</v>
      </c>
      <c r="I56" s="423"/>
      <c r="J56" s="423"/>
      <c r="K56" s="423"/>
      <c r="L56" s="423"/>
      <c r="M56" s="423"/>
      <c r="N56" s="423"/>
      <c r="O56" s="423"/>
      <c r="P56" s="423"/>
      <c r="Q56" s="424"/>
      <c r="R56" s="418" t="s">
        <v>0</v>
      </c>
      <c r="S56" s="418"/>
      <c r="T56" s="418"/>
      <c r="U56" s="419"/>
      <c r="AA56" s="136" t="s">
        <v>143</v>
      </c>
      <c r="AB56" s="251" t="str">
        <f>IF(U10=" ","Input Needed at Cell U10",IF(AND(U10="Credit Union IRR Report",'G-NEV Supervisory Test'!G41=0),"Complete NEV Sup Test",'G-NEV Supervisory Test'!Q76))</f>
        <v>Complete NEV Sup Test</v>
      </c>
    </row>
    <row r="57" spans="2:28" ht="171" customHeight="1" x14ac:dyDescent="0.25">
      <c r="C57" s="417"/>
      <c r="D57" s="376" t="s">
        <v>467</v>
      </c>
      <c r="E57" s="377"/>
      <c r="F57" s="377"/>
      <c r="G57" s="378"/>
      <c r="H57" s="376" t="s">
        <v>468</v>
      </c>
      <c r="I57" s="377"/>
      <c r="J57" s="377"/>
      <c r="K57" s="377"/>
      <c r="L57" s="377"/>
      <c r="M57" s="377"/>
      <c r="N57" s="377"/>
      <c r="O57" s="377"/>
      <c r="P57" s="377"/>
      <c r="Q57" s="378"/>
      <c r="R57" s="376" t="s">
        <v>555</v>
      </c>
      <c r="S57" s="377"/>
      <c r="T57" s="377"/>
      <c r="U57" s="378"/>
    </row>
  </sheetData>
  <protectedRanges>
    <protectedRange algorithmName="SHA-512" hashValue="mhLtfvr1oNrTnYy3susw+jNdHZWZrVsGXD/Gp4oc+3sbNefY76oF6IyRntwL8yy9qC7kfcntzRJdHA+o+wymZw==" saltValue="dX2XutEFfasaMKS6OkyMXg==" spinCount="100000" sqref="S16" name="Range1"/>
  </protectedRanges>
  <mergeCells count="63">
    <mergeCell ref="AA2:AB2"/>
    <mergeCell ref="R4:AB7"/>
    <mergeCell ref="U13:AB20"/>
    <mergeCell ref="R20:S20"/>
    <mergeCell ref="R14:S14"/>
    <mergeCell ref="R17:S17"/>
    <mergeCell ref="L8:AB9"/>
    <mergeCell ref="W10:AB11"/>
    <mergeCell ref="R10:T11"/>
    <mergeCell ref="U10:V11"/>
    <mergeCell ref="B4:J7"/>
    <mergeCell ref="L28:P31"/>
    <mergeCell ref="D28:J31"/>
    <mergeCell ref="C23:C26"/>
    <mergeCell ref="D23:J26"/>
    <mergeCell ref="L23:P26"/>
    <mergeCell ref="C13:C14"/>
    <mergeCell ref="C16:C17"/>
    <mergeCell ref="L4:P5"/>
    <mergeCell ref="L6:P7"/>
    <mergeCell ref="L10:P11"/>
    <mergeCell ref="L13:P20"/>
    <mergeCell ref="B10:B11"/>
    <mergeCell ref="C10:C11"/>
    <mergeCell ref="G15:J15"/>
    <mergeCell ref="D10:J11"/>
    <mergeCell ref="W40:AB45"/>
    <mergeCell ref="D40:J45"/>
    <mergeCell ref="L47:P47"/>
    <mergeCell ref="L33:P38"/>
    <mergeCell ref="L40:P45"/>
    <mergeCell ref="C56:C57"/>
    <mergeCell ref="R56:U56"/>
    <mergeCell ref="R57:U57"/>
    <mergeCell ref="C49:C52"/>
    <mergeCell ref="D49:J52"/>
    <mergeCell ref="S49:T49"/>
    <mergeCell ref="H56:Q56"/>
    <mergeCell ref="H57:Q57"/>
    <mergeCell ref="D57:G57"/>
    <mergeCell ref="D56:G56"/>
    <mergeCell ref="U25:AB26"/>
    <mergeCell ref="D47:J47"/>
    <mergeCell ref="U28:V28"/>
    <mergeCell ref="C55:U55"/>
    <mergeCell ref="U23:V23"/>
    <mergeCell ref="U24:V24"/>
    <mergeCell ref="W49:AB52"/>
    <mergeCell ref="L49:P52"/>
    <mergeCell ref="U29:V29"/>
    <mergeCell ref="C40:C45"/>
    <mergeCell ref="C33:C38"/>
    <mergeCell ref="D33:J38"/>
    <mergeCell ref="C28:C31"/>
    <mergeCell ref="R47:AB47"/>
    <mergeCell ref="U30:AB31"/>
    <mergeCell ref="W33:AB38"/>
    <mergeCell ref="B19:B20"/>
    <mergeCell ref="C19:C20"/>
    <mergeCell ref="D19:J20"/>
    <mergeCell ref="R15:S15"/>
    <mergeCell ref="B13:B14"/>
    <mergeCell ref="B16:B17"/>
  </mergeCells>
  <conditionalFormatting sqref="R19 AB56 R16 R13">
    <cfRule type="containsText" dxfId="70" priority="4" operator="containsText" text="High">
      <formula>NOT(ISERROR(SEARCH("High",R13)))</formula>
    </cfRule>
    <cfRule type="containsText" dxfId="69" priority="6" operator="containsText" text="Low">
      <formula>NOT(ISERROR(SEARCH("Low",R13)))</formula>
    </cfRule>
    <cfRule type="containsText" dxfId="68" priority="8" operator="containsText" text="Moderate">
      <formula>NOT(ISERROR(SEARCH("Moderate",R13)))</formula>
    </cfRule>
  </conditionalFormatting>
  <conditionalFormatting sqref="V51 S16">
    <cfRule type="cellIs" dxfId="67" priority="10" operator="greaterThan">
      <formula>-0.4</formula>
    </cfRule>
    <cfRule type="cellIs" dxfId="66" priority="11" operator="between">
      <formula>-0.4</formula>
      <formula>-0.65</formula>
    </cfRule>
    <cfRule type="cellIs" dxfId="65" priority="12" operator="lessThanOrEqual">
      <formula>-0.65</formula>
    </cfRule>
  </conditionalFormatting>
  <conditionalFormatting sqref="S29 S13 U51">
    <cfRule type="cellIs" dxfId="64" priority="19" operator="greaterThan">
      <formula>0.07</formula>
    </cfRule>
    <cfRule type="cellIs" dxfId="63" priority="20" operator="lessThanOrEqual">
      <formula>0.04</formula>
    </cfRule>
    <cfRule type="cellIs" dxfId="62" priority="21" operator="between">
      <formula>0.04</formula>
      <formula>0.07</formula>
    </cfRule>
  </conditionalFormatting>
  <printOptions horizontalCentered="1"/>
  <pageMargins left="0.25" right="0.25" top="0.25" bottom="0.5" header="0.15" footer="0.25"/>
  <pageSetup scale="53" fitToHeight="2" orientation="landscape" blackAndWhite="1" horizontalDpi="300" verticalDpi="300" r:id="rId1"/>
  <headerFooter>
    <oddFooter>&amp;C&amp;P</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6" id="{6826A108-81D2-49EF-A1B4-A7283BDAA991}">
            <xm:f>Data!$Q$2=1</xm:f>
            <x14:dxf>
              <fill>
                <patternFill>
                  <bgColor rgb="FFFFFF00"/>
                </patternFill>
              </fill>
            </x14:dxf>
          </x14:cfRule>
          <xm:sqref>W49:AB52 U25:AB26 W40:AB45</xm:sqref>
        </x14:conditionalFormatting>
        <x14:conditionalFormatting xmlns:xm="http://schemas.microsoft.com/office/excel/2006/main">
          <x14:cfRule type="expression" priority="100" id="{F60478F6-F388-4355-ACAF-42C8A90E75F9}">
            <xm:f>Data!$Q$2=2</xm:f>
            <x14:dxf>
              <fill>
                <patternFill>
                  <bgColor rgb="FFFFFF00"/>
                </patternFill>
              </fill>
            </x14:dxf>
          </x14:cfRule>
          <xm:sqref>W49:AB52 U25:AB26</xm:sqref>
        </x14:conditionalFormatting>
        <x14:conditionalFormatting xmlns:xm="http://schemas.microsoft.com/office/excel/2006/main">
          <x14:cfRule type="expression" priority="103" id="{A56B8D8C-6F60-4D2C-8935-DE8E6AB8C14B}">
            <xm:f>Data!$Q$2=4</xm:f>
            <x14:dxf>
              <fill>
                <patternFill patternType="none">
                  <bgColor auto="1"/>
                </patternFill>
              </fill>
            </x14:dxf>
          </x14:cfRule>
          <xm:sqref>U13:AB20 U30:AB31 W33:AB38 R47:AB47 AB56 U10:V11</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93388-B17F-4303-88A2-576082688541}">
  <sheetPr codeName="Sheet11">
    <pageSetUpPr fitToPage="1"/>
  </sheetPr>
  <dimension ref="A1:K22"/>
  <sheetViews>
    <sheetView showGridLines="0" zoomScale="90" zoomScaleNormal="90" workbookViewId="0"/>
  </sheetViews>
  <sheetFormatPr defaultRowHeight="23.4" x14ac:dyDescent="0.45"/>
  <cols>
    <col min="1" max="1" width="4.33203125" style="303" customWidth="1"/>
    <col min="2" max="2" width="113.44140625" style="313" customWidth="1"/>
    <col min="3" max="3" width="14.33203125" customWidth="1"/>
    <col min="4" max="4" width="18.88671875" customWidth="1"/>
    <col min="5" max="5" width="14.33203125" customWidth="1"/>
    <col min="6" max="6" width="22" customWidth="1"/>
    <col min="7" max="7" width="15.109375" style="337" customWidth="1"/>
    <col min="8" max="8" width="48.44140625" customWidth="1"/>
  </cols>
  <sheetData>
    <row r="1" spans="1:11" ht="11.4" customHeight="1" thickBot="1" x14ac:dyDescent="0.5">
      <c r="J1" s="299"/>
    </row>
    <row r="2" spans="1:11" ht="70.2" customHeight="1" thickBot="1" x14ac:dyDescent="0.45">
      <c r="B2" s="537" t="s">
        <v>553</v>
      </c>
      <c r="C2" s="538"/>
      <c r="D2" s="538"/>
      <c r="E2" s="538"/>
      <c r="F2" s="538"/>
      <c r="G2" s="538"/>
      <c r="H2" s="539"/>
    </row>
    <row r="3" spans="1:11" s="320" customFormat="1" ht="7.2" customHeight="1" thickBot="1" x14ac:dyDescent="0.45">
      <c r="A3" s="303"/>
      <c r="B3" s="321"/>
      <c r="C3" s="321"/>
      <c r="D3" s="321"/>
      <c r="E3" s="321"/>
      <c r="F3" s="321"/>
      <c r="G3" s="321"/>
      <c r="H3" s="321"/>
    </row>
    <row r="4" spans="1:11" s="317" customFormat="1" x14ac:dyDescent="0.4">
      <c r="A4" s="303"/>
      <c r="B4" s="339" t="s">
        <v>526</v>
      </c>
      <c r="C4" s="334" t="s">
        <v>495</v>
      </c>
      <c r="D4" s="335"/>
      <c r="E4" s="336" t="s">
        <v>496</v>
      </c>
      <c r="F4" s="321"/>
      <c r="G4" s="321"/>
      <c r="H4" s="321"/>
    </row>
    <row r="5" spans="1:11" s="317" customFormat="1" ht="28.8" x14ac:dyDescent="0.4">
      <c r="A5" s="303"/>
      <c r="B5" s="331" t="s">
        <v>515</v>
      </c>
      <c r="C5" s="318" t="s">
        <v>508</v>
      </c>
      <c r="D5" s="319" t="s">
        <v>510</v>
      </c>
      <c r="E5" s="332" t="s">
        <v>509</v>
      </c>
      <c r="F5" s="321"/>
      <c r="G5" s="321"/>
      <c r="H5" s="321"/>
    </row>
    <row r="6" spans="1:11" s="317" customFormat="1" x14ac:dyDescent="0.4">
      <c r="A6" s="303"/>
      <c r="B6" s="331" t="s">
        <v>506</v>
      </c>
      <c r="C6" s="318" t="s">
        <v>490</v>
      </c>
      <c r="D6" s="318" t="s">
        <v>491</v>
      </c>
      <c r="E6" s="332" t="s">
        <v>503</v>
      </c>
      <c r="F6" s="321"/>
      <c r="G6" s="321"/>
      <c r="H6" s="321"/>
    </row>
    <row r="7" spans="1:11" s="317" customFormat="1" x14ac:dyDescent="0.4">
      <c r="A7" s="303"/>
      <c r="B7" s="326" t="s">
        <v>507</v>
      </c>
      <c r="C7" s="310" t="s">
        <v>492</v>
      </c>
      <c r="D7" s="310" t="s">
        <v>35</v>
      </c>
      <c r="E7" s="322" t="s">
        <v>501</v>
      </c>
      <c r="F7" s="321"/>
      <c r="G7" s="321"/>
      <c r="H7" s="321"/>
    </row>
    <row r="8" spans="1:11" s="317" customFormat="1" ht="29.4" thickBot="1" x14ac:dyDescent="0.45">
      <c r="A8" s="303"/>
      <c r="B8" s="327" t="s">
        <v>516</v>
      </c>
      <c r="C8" s="323" t="s">
        <v>493</v>
      </c>
      <c r="D8" s="324" t="s">
        <v>494</v>
      </c>
      <c r="E8" s="325" t="s">
        <v>502</v>
      </c>
      <c r="F8" s="321"/>
      <c r="G8" s="321"/>
      <c r="H8" s="321"/>
    </row>
    <row r="9" spans="1:11" s="317" customFormat="1" ht="8.4" customHeight="1" x14ac:dyDescent="0.3">
      <c r="F9" s="333"/>
      <c r="G9" s="333"/>
      <c r="H9" s="333"/>
    </row>
    <row r="10" spans="1:11" s="308" customFormat="1" ht="105.6" customHeight="1" x14ac:dyDescent="0.4">
      <c r="A10" s="303"/>
      <c r="B10" s="540" t="s">
        <v>568</v>
      </c>
      <c r="C10" s="541"/>
      <c r="D10" s="541"/>
      <c r="E10" s="541"/>
      <c r="F10" s="541"/>
      <c r="G10" s="541"/>
      <c r="H10" s="542"/>
    </row>
    <row r="11" spans="1:11" s="337" customFormat="1" ht="42" customHeight="1" x14ac:dyDescent="0.3">
      <c r="A11" s="309">
        <v>1</v>
      </c>
      <c r="B11" s="543" t="s">
        <v>514</v>
      </c>
      <c r="C11" s="544"/>
      <c r="D11" s="544"/>
      <c r="E11" s="544"/>
      <c r="F11" s="545"/>
      <c r="G11" s="319" t="s">
        <v>524</v>
      </c>
      <c r="H11" s="319" t="s">
        <v>505</v>
      </c>
    </row>
    <row r="12" spans="1:11" s="337" customFormat="1" ht="198" customHeight="1" x14ac:dyDescent="0.3">
      <c r="A12" s="312" t="s">
        <v>522</v>
      </c>
      <c r="B12" s="534" t="s">
        <v>556</v>
      </c>
      <c r="C12" s="535"/>
      <c r="D12" s="535"/>
      <c r="E12" s="535"/>
      <c r="F12" s="536"/>
      <c r="G12" s="311" t="s">
        <v>527</v>
      </c>
      <c r="H12" s="338"/>
    </row>
    <row r="13" spans="1:11" s="298" customFormat="1" ht="39" customHeight="1" x14ac:dyDescent="0.3">
      <c r="A13" s="309">
        <v>2</v>
      </c>
      <c r="B13" s="543" t="s">
        <v>489</v>
      </c>
      <c r="C13" s="544"/>
      <c r="D13" s="544"/>
      <c r="E13" s="544"/>
      <c r="F13" s="545"/>
      <c r="G13" s="319" t="s">
        <v>524</v>
      </c>
      <c r="H13" s="319" t="s">
        <v>505</v>
      </c>
      <c r="K13"/>
    </row>
    <row r="14" spans="1:11" s="298" customFormat="1" ht="301.8" customHeight="1" x14ac:dyDescent="0.3">
      <c r="A14" s="312" t="s">
        <v>498</v>
      </c>
      <c r="B14" s="534" t="s">
        <v>566</v>
      </c>
      <c r="C14" s="535"/>
      <c r="D14" s="535"/>
      <c r="E14" s="535"/>
      <c r="F14" s="536"/>
      <c r="G14" s="311" t="s">
        <v>532</v>
      </c>
      <c r="H14" s="338"/>
    </row>
    <row r="15" spans="1:11" x14ac:dyDescent="0.45">
      <c r="A15" s="305"/>
      <c r="B15" s="314"/>
      <c r="C15" s="300"/>
      <c r="D15" s="300"/>
      <c r="E15" s="300"/>
      <c r="F15" s="300"/>
      <c r="G15" s="300"/>
      <c r="H15" s="304"/>
    </row>
    <row r="16" spans="1:11" ht="36" customHeight="1" x14ac:dyDescent="0.3">
      <c r="A16" s="309">
        <v>3</v>
      </c>
      <c r="B16" s="531" t="s">
        <v>497</v>
      </c>
      <c r="C16" s="532"/>
      <c r="D16" s="532"/>
      <c r="E16" s="532"/>
      <c r="F16" s="533"/>
      <c r="G16" s="311" t="s">
        <v>504</v>
      </c>
      <c r="H16" s="319" t="s">
        <v>505</v>
      </c>
    </row>
    <row r="17" spans="1:8" s="297" customFormat="1" ht="332.4" customHeight="1" x14ac:dyDescent="0.3">
      <c r="A17" s="312" t="s">
        <v>499</v>
      </c>
      <c r="B17" s="534" t="s">
        <v>567</v>
      </c>
      <c r="C17" s="535"/>
      <c r="D17" s="535"/>
      <c r="E17" s="535"/>
      <c r="F17" s="536"/>
      <c r="G17" s="311" t="s">
        <v>528</v>
      </c>
      <c r="H17" s="338"/>
    </row>
    <row r="18" spans="1:8" ht="16.2" customHeight="1" x14ac:dyDescent="0.4">
      <c r="A18" s="305"/>
      <c r="B18" s="328"/>
      <c r="C18" s="329"/>
      <c r="D18" s="329"/>
      <c r="E18" s="329"/>
      <c r="F18" s="329"/>
      <c r="G18" s="329"/>
      <c r="H18" s="330"/>
    </row>
    <row r="19" spans="1:8" ht="35.4" customHeight="1" x14ac:dyDescent="0.3">
      <c r="A19" s="309">
        <v>4</v>
      </c>
      <c r="B19" s="531" t="s">
        <v>520</v>
      </c>
      <c r="C19" s="532"/>
      <c r="D19" s="532"/>
      <c r="E19" s="532"/>
      <c r="F19" s="533"/>
      <c r="G19" s="319" t="s">
        <v>524</v>
      </c>
      <c r="H19" s="319" t="s">
        <v>505</v>
      </c>
    </row>
    <row r="20" spans="1:8" ht="257.39999999999998" customHeight="1" x14ac:dyDescent="0.3">
      <c r="A20" s="312" t="s">
        <v>500</v>
      </c>
      <c r="B20" s="534" t="s">
        <v>521</v>
      </c>
      <c r="C20" s="535"/>
      <c r="D20" s="535"/>
      <c r="E20" s="535"/>
      <c r="F20" s="536"/>
      <c r="G20" s="311" t="s">
        <v>530</v>
      </c>
      <c r="H20" s="338"/>
    </row>
    <row r="21" spans="1:8" s="297" customFormat="1" ht="18" customHeight="1" x14ac:dyDescent="0.45">
      <c r="A21" s="306"/>
      <c r="B21" s="315"/>
      <c r="C21" s="302"/>
      <c r="D21" s="302"/>
      <c r="E21" s="302"/>
      <c r="F21" s="300"/>
      <c r="G21" s="300"/>
      <c r="H21" s="304"/>
    </row>
    <row r="22" spans="1:8" s="297" customFormat="1" ht="15" customHeight="1" x14ac:dyDescent="0.45">
      <c r="A22" s="301"/>
      <c r="B22" s="316"/>
      <c r="C22" s="301"/>
      <c r="D22" s="301"/>
      <c r="E22" s="301"/>
      <c r="G22" s="337"/>
      <c r="H22" s="307"/>
    </row>
  </sheetData>
  <mergeCells count="10">
    <mergeCell ref="B19:F19"/>
    <mergeCell ref="B20:F20"/>
    <mergeCell ref="B17:F17"/>
    <mergeCell ref="B2:H2"/>
    <mergeCell ref="B10:H10"/>
    <mergeCell ref="B14:F14"/>
    <mergeCell ref="B13:F13"/>
    <mergeCell ref="B16:F16"/>
    <mergeCell ref="B11:F11"/>
    <mergeCell ref="B12:F12"/>
  </mergeCells>
  <pageMargins left="0" right="0" top="0.25" bottom="0.25" header="0.3" footer="0.3"/>
  <pageSetup scale="69" fitToHeight="2" orientation="landscape" horizontalDpi="4294967293" vertic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B1:W140"/>
  <sheetViews>
    <sheetView topLeftCell="A64" zoomScaleNormal="100" workbookViewId="0">
      <selection activeCell="B90" sqref="B90"/>
    </sheetView>
  </sheetViews>
  <sheetFormatPr defaultColWidth="9.33203125" defaultRowHeight="13.2" x14ac:dyDescent="0.25"/>
  <cols>
    <col min="1" max="1" width="5.33203125" style="153" customWidth="1"/>
    <col min="2" max="2" width="24.44140625" style="153" bestFit="1" customWidth="1"/>
    <col min="3" max="3" width="5.88671875" style="153" customWidth="1"/>
    <col min="4" max="4" width="8.6640625" style="153" bestFit="1" customWidth="1"/>
    <col min="5" max="5" width="20.33203125" style="153" bestFit="1" customWidth="1"/>
    <col min="6" max="6" width="24.88671875" style="153" bestFit="1" customWidth="1"/>
    <col min="7" max="7" width="23.88671875" style="153" bestFit="1" customWidth="1"/>
    <col min="8" max="8" width="159.33203125" style="153" bestFit="1" customWidth="1"/>
    <col min="9" max="9" width="24.6640625" style="153" bestFit="1" customWidth="1"/>
    <col min="10" max="11" width="9.33203125" style="153"/>
    <col min="12" max="12" width="21.109375" style="153" customWidth="1"/>
    <col min="13" max="13" width="34.6640625" style="153" customWidth="1"/>
    <col min="14" max="14" width="46.109375" style="153" customWidth="1"/>
    <col min="15" max="15" width="9.33203125" style="153"/>
    <col min="16" max="16" width="17.6640625" style="153" bestFit="1" customWidth="1"/>
    <col min="17" max="18" width="9.33203125" style="153"/>
    <col min="19" max="19" width="13.77734375" style="153" bestFit="1" customWidth="1"/>
    <col min="20" max="20" width="17.44140625" style="153" bestFit="1" customWidth="1"/>
    <col min="21" max="21" width="14.77734375" style="153" bestFit="1" customWidth="1"/>
    <col min="22" max="22" width="16.21875" style="153" bestFit="1" customWidth="1"/>
    <col min="23" max="23" width="13.44140625" style="153" bestFit="1" customWidth="1"/>
    <col min="24" max="16384" width="9.33203125" style="153"/>
  </cols>
  <sheetData>
    <row r="1" spans="2:23" ht="18" thickBot="1" x14ac:dyDescent="0.35">
      <c r="B1" s="240" t="s">
        <v>154</v>
      </c>
      <c r="D1" s="154" t="s">
        <v>155</v>
      </c>
      <c r="E1" s="154" t="s">
        <v>156</v>
      </c>
      <c r="F1" s="154" t="s">
        <v>202</v>
      </c>
      <c r="G1" s="154" t="s">
        <v>203</v>
      </c>
      <c r="H1" s="154" t="s">
        <v>204</v>
      </c>
      <c r="I1" s="154" t="s">
        <v>327</v>
      </c>
      <c r="L1" s="153" t="s">
        <v>337</v>
      </c>
      <c r="P1" s="153" t="s">
        <v>404</v>
      </c>
      <c r="Q1" s="153">
        <f>IF(TotalAssets_Local&lt;U6,3,IF(TotalAssets_Local&gt;=T6,1,2))</f>
        <v>3</v>
      </c>
      <c r="S1" s="353"/>
      <c r="T1" s="356" t="s">
        <v>576</v>
      </c>
    </row>
    <row r="2" spans="2:23" ht="13.8" x14ac:dyDescent="0.25">
      <c r="B2" s="155" t="s">
        <v>375</v>
      </c>
      <c r="D2" s="153" t="s">
        <v>157</v>
      </c>
      <c r="E2" s="156" t="str">
        <f>'G-NEV Supervisory Test'!E8</f>
        <v xml:space="preserve"> </v>
      </c>
      <c r="F2" s="153" t="s">
        <v>4</v>
      </c>
      <c r="G2" s="153" t="s">
        <v>205</v>
      </c>
      <c r="H2" s="153" t="s">
        <v>206</v>
      </c>
      <c r="I2" s="153" t="s">
        <v>328</v>
      </c>
      <c r="L2" s="153" t="s">
        <v>339</v>
      </c>
      <c r="M2" s="153">
        <f>'G-NEV Supervisory Test'!E7</f>
        <v>0</v>
      </c>
      <c r="P2" s="153" t="s">
        <v>345</v>
      </c>
      <c r="Q2" s="153">
        <f>IF(TotalAssets_Local&lt;U6,4,IF(TotalAssets_Local&gt;=T6,1,IF(AND(TotalAssets_Local&gt;=U6,'G-NEV Supervisory Test'!Q76="High"),2,3)))</f>
        <v>4</v>
      </c>
      <c r="T2" s="354" t="s">
        <v>578</v>
      </c>
      <c r="U2" s="354" t="s">
        <v>579</v>
      </c>
      <c r="V2" s="354" t="s">
        <v>580</v>
      </c>
      <c r="W2" s="354" t="s">
        <v>577</v>
      </c>
    </row>
    <row r="3" spans="2:23" ht="15" customHeight="1" x14ac:dyDescent="0.25">
      <c r="B3" s="157" t="s">
        <v>139</v>
      </c>
      <c r="D3" s="153" t="s">
        <v>158</v>
      </c>
      <c r="E3" s="156">
        <f>'G-NEV Supervisory Test'!E9</f>
        <v>0</v>
      </c>
      <c r="F3" s="153" t="s">
        <v>411</v>
      </c>
      <c r="G3" s="153" t="s">
        <v>205</v>
      </c>
      <c r="H3" s="153" t="s">
        <v>412</v>
      </c>
      <c r="I3" s="153" t="s">
        <v>328</v>
      </c>
      <c r="L3" s="153" t="s">
        <v>338</v>
      </c>
      <c r="M3" s="153">
        <f>'G-NEV Supervisory Test'!E6</f>
        <v>0</v>
      </c>
      <c r="P3" s="153" t="s">
        <v>374</v>
      </c>
      <c r="Q3" s="153">
        <f>IF('A-Market Risk'!U10=" ","",IF('A-Market Risk'!U10="Credit Union IRR Report",1,2))</f>
        <v>1</v>
      </c>
      <c r="T3" s="355" t="s">
        <v>582</v>
      </c>
      <c r="U3" s="546" t="s">
        <v>583</v>
      </c>
      <c r="V3" s="546"/>
      <c r="W3" s="357" t="s">
        <v>581</v>
      </c>
    </row>
    <row r="4" spans="2:23" ht="15.75" customHeight="1" thickBot="1" x14ac:dyDescent="0.3">
      <c r="B4" s="159" t="s">
        <v>140</v>
      </c>
      <c r="D4" s="153" t="s">
        <v>159</v>
      </c>
      <c r="E4" s="158" t="str">
        <f>'G-NEV Supervisory Test'!E10</f>
        <v xml:space="preserve"> </v>
      </c>
      <c r="F4" s="153" t="s">
        <v>207</v>
      </c>
      <c r="G4" s="153" t="s">
        <v>205</v>
      </c>
      <c r="H4" s="153" t="s">
        <v>208</v>
      </c>
      <c r="I4" s="153" t="s">
        <v>330</v>
      </c>
      <c r="L4" s="153" t="s">
        <v>155</v>
      </c>
      <c r="M4" s="153">
        <f>'G-NEV Supervisory Test'!E5</f>
        <v>0</v>
      </c>
      <c r="P4" s="153" t="s">
        <v>403</v>
      </c>
      <c r="Q4" s="162">
        <f>IF(TotalAssets_Local=0,1000,(TotalAssets_Local/1000)*110%)</f>
        <v>1000</v>
      </c>
      <c r="T4" s="354">
        <v>1</v>
      </c>
      <c r="U4" s="354">
        <v>2</v>
      </c>
      <c r="V4" s="354">
        <v>3</v>
      </c>
      <c r="W4" s="354">
        <v>4</v>
      </c>
    </row>
    <row r="5" spans="2:23" ht="14.4" thickBot="1" x14ac:dyDescent="0.3">
      <c r="B5" s="240" t="s">
        <v>446</v>
      </c>
      <c r="D5" s="153" t="s">
        <v>160</v>
      </c>
      <c r="E5" s="160">
        <f>'G-NEV Supervisory Test'!E16</f>
        <v>0</v>
      </c>
      <c r="F5" s="153" t="s">
        <v>209</v>
      </c>
      <c r="G5" s="153" t="s">
        <v>205</v>
      </c>
      <c r="H5" s="153" t="s">
        <v>210</v>
      </c>
      <c r="I5" s="153" t="s">
        <v>331</v>
      </c>
      <c r="L5" s="153" t="s">
        <v>340</v>
      </c>
      <c r="M5" s="161" t="str">
        <f>'G-NEV Supervisory Test'!E10</f>
        <v xml:space="preserve"> </v>
      </c>
    </row>
    <row r="6" spans="2:23" ht="15" customHeight="1" x14ac:dyDescent="0.25">
      <c r="B6" s="155" t="s">
        <v>375</v>
      </c>
      <c r="D6" s="153" t="s">
        <v>161</v>
      </c>
      <c r="E6" s="160">
        <f>'G-NEV Supervisory Test'!E17</f>
        <v>0</v>
      </c>
      <c r="F6" s="153" t="s">
        <v>211</v>
      </c>
      <c r="G6" s="153" t="s">
        <v>205</v>
      </c>
      <c r="H6" s="153" t="s">
        <v>212</v>
      </c>
      <c r="I6" s="153" t="s">
        <v>331</v>
      </c>
      <c r="L6" s="153" t="s">
        <v>346</v>
      </c>
      <c r="M6" s="162">
        <f>'G-NEV Supervisory Test'!E20*1000</f>
        <v>0</v>
      </c>
      <c r="T6" s="358">
        <v>10000000000</v>
      </c>
      <c r="U6" s="358">
        <v>500000000</v>
      </c>
    </row>
    <row r="7" spans="2:23" ht="15.75" customHeight="1" x14ac:dyDescent="0.25">
      <c r="B7" s="157"/>
      <c r="D7" s="153" t="s">
        <v>162</v>
      </c>
      <c r="E7" s="160">
        <f>'G-NEV Supervisory Test'!E18</f>
        <v>0</v>
      </c>
      <c r="F7" s="153" t="s">
        <v>213</v>
      </c>
      <c r="G7" s="153" t="s">
        <v>205</v>
      </c>
      <c r="H7" s="153" t="s">
        <v>214</v>
      </c>
      <c r="I7" s="153" t="s">
        <v>331</v>
      </c>
      <c r="L7" s="153" t="s">
        <v>271</v>
      </c>
      <c r="M7" s="163">
        <f>'G-NEV Supervisory Test'!E73</f>
        <v>0</v>
      </c>
    </row>
    <row r="8" spans="2:23" ht="15" customHeight="1" x14ac:dyDescent="0.25">
      <c r="B8" s="157" t="s">
        <v>0</v>
      </c>
      <c r="D8" s="153" t="s">
        <v>163</v>
      </c>
      <c r="E8" s="160">
        <f>'G-NEV Supervisory Test'!E19</f>
        <v>0</v>
      </c>
      <c r="F8" s="153" t="s">
        <v>215</v>
      </c>
      <c r="G8" s="153" t="s">
        <v>205</v>
      </c>
      <c r="H8" s="153" t="s">
        <v>216</v>
      </c>
      <c r="I8" s="153" t="s">
        <v>331</v>
      </c>
      <c r="L8" s="153" t="s">
        <v>433</v>
      </c>
      <c r="M8" s="242"/>
    </row>
    <row r="9" spans="2:23" ht="15" customHeight="1" x14ac:dyDescent="0.25">
      <c r="B9" s="157" t="s">
        <v>35</v>
      </c>
      <c r="D9" s="153" t="s">
        <v>164</v>
      </c>
      <c r="E9" s="160">
        <f>'G-NEV Supervisory Test'!F16</f>
        <v>0</v>
      </c>
      <c r="F9" s="153" t="s">
        <v>217</v>
      </c>
      <c r="G9" s="153" t="s">
        <v>205</v>
      </c>
      <c r="H9" s="153" t="s">
        <v>218</v>
      </c>
      <c r="I9" s="153" t="s">
        <v>331</v>
      </c>
      <c r="L9" s="153" t="s">
        <v>434</v>
      </c>
      <c r="M9" s="242"/>
    </row>
    <row r="10" spans="2:23" ht="15.75" customHeight="1" thickBot="1" x14ac:dyDescent="0.3">
      <c r="B10" s="159" t="s">
        <v>1</v>
      </c>
      <c r="D10" s="153" t="s">
        <v>165</v>
      </c>
      <c r="E10" s="160">
        <f>'G-NEV Supervisory Test'!F17</f>
        <v>0</v>
      </c>
      <c r="F10" s="153" t="s">
        <v>219</v>
      </c>
      <c r="G10" s="153" t="s">
        <v>205</v>
      </c>
      <c r="H10" s="153" t="s">
        <v>220</v>
      </c>
      <c r="I10" s="153" t="s">
        <v>331</v>
      </c>
      <c r="M10" s="162"/>
    </row>
    <row r="11" spans="2:23" ht="15.75" customHeight="1" thickBot="1" x14ac:dyDescent="0.3">
      <c r="B11" s="6" t="s">
        <v>442</v>
      </c>
      <c r="D11" s="153" t="s">
        <v>166</v>
      </c>
      <c r="E11" s="160">
        <f>'G-NEV Supervisory Test'!F18</f>
        <v>0</v>
      </c>
      <c r="F11" s="153" t="s">
        <v>221</v>
      </c>
      <c r="G11" s="153" t="s">
        <v>205</v>
      </c>
      <c r="H11" s="153" t="s">
        <v>222</v>
      </c>
      <c r="I11" s="153" t="s">
        <v>331</v>
      </c>
      <c r="L11" s="153" t="s">
        <v>348</v>
      </c>
      <c r="M11" s="162"/>
    </row>
    <row r="12" spans="2:23" ht="15" customHeight="1" x14ac:dyDescent="0.25">
      <c r="B12" s="155" t="s">
        <v>375</v>
      </c>
      <c r="D12" s="153" t="s">
        <v>167</v>
      </c>
      <c r="E12" s="160">
        <f>'G-NEV Supervisory Test'!F19</f>
        <v>0</v>
      </c>
      <c r="F12" s="153" t="s">
        <v>223</v>
      </c>
      <c r="G12" s="153" t="s">
        <v>205</v>
      </c>
      <c r="H12" s="153" t="s">
        <v>224</v>
      </c>
      <c r="I12" s="153" t="s">
        <v>331</v>
      </c>
      <c r="L12" s="153" t="s">
        <v>347</v>
      </c>
      <c r="M12" s="162"/>
    </row>
    <row r="13" spans="2:23" ht="15.75" customHeight="1" x14ac:dyDescent="0.25">
      <c r="B13" s="157" t="s">
        <v>0</v>
      </c>
      <c r="D13" s="153" t="s">
        <v>168</v>
      </c>
      <c r="E13" s="160">
        <f>'G-NEV Supervisory Test'!G16</f>
        <v>0</v>
      </c>
      <c r="F13" s="153" t="s">
        <v>225</v>
      </c>
      <c r="G13" s="153" t="s">
        <v>205</v>
      </c>
      <c r="H13" s="153" t="s">
        <v>226</v>
      </c>
      <c r="I13" s="153" t="s">
        <v>331</v>
      </c>
      <c r="L13" s="153" t="s">
        <v>349</v>
      </c>
      <c r="M13" s="162"/>
    </row>
    <row r="14" spans="2:23" ht="15" customHeight="1" x14ac:dyDescent="0.25">
      <c r="B14" s="157" t="s">
        <v>35</v>
      </c>
      <c r="D14" s="153" t="s">
        <v>169</v>
      </c>
      <c r="E14" s="160">
        <f>'G-NEV Supervisory Test'!G17</f>
        <v>0</v>
      </c>
      <c r="F14" s="153" t="s">
        <v>227</v>
      </c>
      <c r="G14" s="153" t="s">
        <v>205</v>
      </c>
      <c r="H14" s="153" t="s">
        <v>228</v>
      </c>
      <c r="I14" s="153" t="s">
        <v>331</v>
      </c>
      <c r="L14" s="153" t="s">
        <v>350</v>
      </c>
      <c r="M14" s="162"/>
    </row>
    <row r="15" spans="2:23" ht="15.75" customHeight="1" thickBot="1" x14ac:dyDescent="0.3">
      <c r="B15" s="159" t="s">
        <v>1</v>
      </c>
      <c r="D15" s="153" t="s">
        <v>170</v>
      </c>
      <c r="E15" s="160">
        <f>'G-NEV Supervisory Test'!G18</f>
        <v>0</v>
      </c>
      <c r="F15" s="153" t="s">
        <v>229</v>
      </c>
      <c r="G15" s="153" t="s">
        <v>205</v>
      </c>
      <c r="H15" s="153" t="s">
        <v>230</v>
      </c>
      <c r="I15" s="153" t="s">
        <v>331</v>
      </c>
      <c r="L15" s="153" t="s">
        <v>351</v>
      </c>
      <c r="M15" s="162"/>
    </row>
    <row r="16" spans="2:23" ht="15.75" customHeight="1" thickBot="1" x14ac:dyDescent="0.3">
      <c r="B16" s="240" t="s">
        <v>444</v>
      </c>
      <c r="D16" s="153" t="s">
        <v>171</v>
      </c>
      <c r="E16" s="160">
        <f>'G-NEV Supervisory Test'!G19</f>
        <v>0</v>
      </c>
      <c r="F16" s="153" t="s">
        <v>231</v>
      </c>
      <c r="G16" s="153" t="s">
        <v>205</v>
      </c>
      <c r="H16" s="153" t="s">
        <v>232</v>
      </c>
      <c r="I16" s="153" t="s">
        <v>331</v>
      </c>
      <c r="L16" s="153" t="s">
        <v>352</v>
      </c>
      <c r="M16" s="162"/>
    </row>
    <row r="17" spans="2:13" ht="13.95" customHeight="1" x14ac:dyDescent="0.25">
      <c r="B17" s="167" t="s">
        <v>375</v>
      </c>
      <c r="D17" s="153" t="s">
        <v>172</v>
      </c>
      <c r="E17" s="160">
        <f>'G-NEV Supervisory Test'!G27</f>
        <v>0</v>
      </c>
      <c r="F17" s="153" t="s">
        <v>233</v>
      </c>
      <c r="G17" s="153" t="s">
        <v>205</v>
      </c>
      <c r="H17" s="153" t="s">
        <v>234</v>
      </c>
      <c r="I17" s="153" t="s">
        <v>332</v>
      </c>
      <c r="L17" s="153" t="s">
        <v>353</v>
      </c>
      <c r="M17" s="162"/>
    </row>
    <row r="18" spans="2:13" ht="13.95" customHeight="1" x14ac:dyDescent="0.25">
      <c r="B18" s="168">
        <v>42277</v>
      </c>
      <c r="D18" s="153" t="s">
        <v>173</v>
      </c>
      <c r="E18" s="160">
        <f>'G-NEV Supervisory Test'!E34</f>
        <v>0</v>
      </c>
      <c r="F18" s="153" t="s">
        <v>235</v>
      </c>
      <c r="G18" s="153" t="s">
        <v>205</v>
      </c>
      <c r="H18" s="153" t="s">
        <v>236</v>
      </c>
      <c r="I18" s="153" t="s">
        <v>331</v>
      </c>
      <c r="L18" s="153" t="s">
        <v>354</v>
      </c>
      <c r="M18" s="162"/>
    </row>
    <row r="19" spans="2:13" ht="14.4" customHeight="1" x14ac:dyDescent="0.25">
      <c r="B19" s="168">
        <v>42308</v>
      </c>
      <c r="D19" s="153" t="s">
        <v>174</v>
      </c>
      <c r="E19" s="160">
        <f>'G-NEV Supervisory Test'!E35</f>
        <v>0</v>
      </c>
      <c r="F19" s="153" t="s">
        <v>237</v>
      </c>
      <c r="G19" s="153" t="s">
        <v>205</v>
      </c>
      <c r="H19" s="153" t="s">
        <v>238</v>
      </c>
      <c r="I19" s="153" t="s">
        <v>331</v>
      </c>
      <c r="L19" s="153" t="s">
        <v>355</v>
      </c>
      <c r="M19" s="162"/>
    </row>
    <row r="20" spans="2:13" ht="13.8" x14ac:dyDescent="0.25">
      <c r="B20" s="168">
        <v>42338</v>
      </c>
      <c r="D20" s="153" t="s">
        <v>175</v>
      </c>
      <c r="E20" s="160">
        <f>'G-NEV Supervisory Test'!E36</f>
        <v>0</v>
      </c>
      <c r="F20" s="153" t="s">
        <v>239</v>
      </c>
      <c r="G20" s="153" t="s">
        <v>205</v>
      </c>
      <c r="H20" s="153" t="s">
        <v>240</v>
      </c>
      <c r="I20" s="153" t="s">
        <v>331</v>
      </c>
      <c r="L20" s="153" t="s">
        <v>356</v>
      </c>
      <c r="M20" s="162"/>
    </row>
    <row r="21" spans="2:13" ht="15" customHeight="1" x14ac:dyDescent="0.25">
      <c r="B21" s="168">
        <v>42369</v>
      </c>
      <c r="D21" s="153" t="s">
        <v>176</v>
      </c>
      <c r="E21" s="160">
        <f>'G-NEV Supervisory Test'!E38</f>
        <v>0</v>
      </c>
      <c r="F21" s="153" t="s">
        <v>241</v>
      </c>
      <c r="G21" s="153" t="s">
        <v>205</v>
      </c>
      <c r="H21" s="153" t="s">
        <v>242</v>
      </c>
      <c r="I21" s="153" t="s">
        <v>331</v>
      </c>
      <c r="L21" s="153" t="s">
        <v>357</v>
      </c>
      <c r="M21" s="162"/>
    </row>
    <row r="22" spans="2:13" ht="15.75" customHeight="1" x14ac:dyDescent="0.25">
      <c r="B22" s="168">
        <v>42400</v>
      </c>
      <c r="D22" s="153" t="s">
        <v>177</v>
      </c>
      <c r="E22" s="160">
        <f>'G-NEV Supervisory Test'!E39</f>
        <v>0</v>
      </c>
      <c r="F22" s="153" t="s">
        <v>243</v>
      </c>
      <c r="G22" s="153" t="s">
        <v>205</v>
      </c>
      <c r="H22" s="153" t="s">
        <v>244</v>
      </c>
      <c r="I22" s="153" t="s">
        <v>331</v>
      </c>
      <c r="L22" s="153" t="s">
        <v>358</v>
      </c>
      <c r="M22" s="162"/>
    </row>
    <row r="23" spans="2:13" ht="15" customHeight="1" x14ac:dyDescent="0.25">
      <c r="B23" s="168">
        <v>42429</v>
      </c>
      <c r="D23" s="153" t="s">
        <v>178</v>
      </c>
      <c r="E23" s="160">
        <f>'G-NEV Supervisory Test'!E40</f>
        <v>0</v>
      </c>
      <c r="F23" s="153" t="s">
        <v>245</v>
      </c>
      <c r="G23" s="153" t="s">
        <v>205</v>
      </c>
      <c r="H23" s="153" t="s">
        <v>246</v>
      </c>
      <c r="I23" s="153" t="s">
        <v>331</v>
      </c>
      <c r="L23" s="153" t="s">
        <v>359</v>
      </c>
      <c r="M23" s="162"/>
    </row>
    <row r="24" spans="2:13" ht="12.75" customHeight="1" x14ac:dyDescent="0.25">
      <c r="B24" s="173">
        <v>42460</v>
      </c>
      <c r="D24" s="153" t="s">
        <v>179</v>
      </c>
      <c r="E24" s="160">
        <f>'G-NEV Supervisory Test'!F34</f>
        <v>0</v>
      </c>
      <c r="F24" s="153" t="s">
        <v>247</v>
      </c>
      <c r="G24" s="153" t="s">
        <v>205</v>
      </c>
      <c r="H24" s="153" t="s">
        <v>248</v>
      </c>
      <c r="I24" s="153" t="s">
        <v>331</v>
      </c>
      <c r="L24" s="153" t="s">
        <v>360</v>
      </c>
      <c r="M24" s="162"/>
    </row>
    <row r="25" spans="2:13" ht="15" customHeight="1" x14ac:dyDescent="0.25">
      <c r="B25" s="168">
        <v>42490</v>
      </c>
      <c r="D25" s="153" t="s">
        <v>180</v>
      </c>
      <c r="E25" s="160">
        <f>'G-NEV Supervisory Test'!F35</f>
        <v>0</v>
      </c>
      <c r="F25" s="153" t="s">
        <v>249</v>
      </c>
      <c r="G25" s="153" t="s">
        <v>205</v>
      </c>
      <c r="H25" s="153" t="s">
        <v>250</v>
      </c>
      <c r="I25" s="153" t="s">
        <v>331</v>
      </c>
      <c r="L25" s="153" t="s">
        <v>361</v>
      </c>
      <c r="M25" s="162"/>
    </row>
    <row r="26" spans="2:13" ht="15" customHeight="1" x14ac:dyDescent="0.25">
      <c r="B26" s="168">
        <v>42521</v>
      </c>
      <c r="D26" s="153" t="s">
        <v>181</v>
      </c>
      <c r="E26" s="160">
        <f>'G-NEV Supervisory Test'!F36</f>
        <v>0</v>
      </c>
      <c r="F26" s="153" t="s">
        <v>251</v>
      </c>
      <c r="G26" s="153" t="s">
        <v>205</v>
      </c>
      <c r="H26" s="153" t="s">
        <v>252</v>
      </c>
      <c r="I26" s="153" t="s">
        <v>331</v>
      </c>
      <c r="L26" s="153" t="s">
        <v>362</v>
      </c>
      <c r="M26" s="162"/>
    </row>
    <row r="27" spans="2:13" ht="15" customHeight="1" x14ac:dyDescent="0.25">
      <c r="B27" s="168">
        <v>42551</v>
      </c>
      <c r="D27" s="153" t="s">
        <v>182</v>
      </c>
      <c r="E27" s="160">
        <f>'G-NEV Supervisory Test'!F38</f>
        <v>0</v>
      </c>
      <c r="F27" s="153" t="s">
        <v>253</v>
      </c>
      <c r="G27" s="153" t="s">
        <v>205</v>
      </c>
      <c r="H27" s="153" t="s">
        <v>254</v>
      </c>
      <c r="I27" s="153" t="s">
        <v>331</v>
      </c>
      <c r="L27" s="153" t="s">
        <v>363</v>
      </c>
      <c r="M27" s="162"/>
    </row>
    <row r="28" spans="2:13" ht="15.75" customHeight="1" x14ac:dyDescent="0.25">
      <c r="B28" s="168">
        <v>42582</v>
      </c>
      <c r="D28" s="153" t="s">
        <v>183</v>
      </c>
      <c r="E28" s="160">
        <f>'G-NEV Supervisory Test'!F39</f>
        <v>0</v>
      </c>
      <c r="F28" s="153" t="s">
        <v>255</v>
      </c>
      <c r="G28" s="153" t="s">
        <v>205</v>
      </c>
      <c r="H28" s="153" t="s">
        <v>256</v>
      </c>
      <c r="I28" s="153" t="s">
        <v>331</v>
      </c>
      <c r="L28" s="153" t="s">
        <v>364</v>
      </c>
      <c r="M28" s="162"/>
    </row>
    <row r="29" spans="2:13" ht="15" customHeight="1" x14ac:dyDescent="0.25">
      <c r="B29" s="168">
        <v>42613</v>
      </c>
      <c r="D29" s="153" t="s">
        <v>184</v>
      </c>
      <c r="E29" s="160">
        <f>'G-NEV Supervisory Test'!F40</f>
        <v>0</v>
      </c>
      <c r="F29" s="153" t="s">
        <v>257</v>
      </c>
      <c r="G29" s="153" t="s">
        <v>205</v>
      </c>
      <c r="H29" s="153" t="s">
        <v>258</v>
      </c>
      <c r="I29" s="153" t="s">
        <v>331</v>
      </c>
      <c r="L29" s="153" t="s">
        <v>365</v>
      </c>
      <c r="M29" s="162"/>
    </row>
    <row r="30" spans="2:13" ht="15" customHeight="1" x14ac:dyDescent="0.25">
      <c r="B30" s="168">
        <v>42643</v>
      </c>
      <c r="D30" s="153" t="s">
        <v>185</v>
      </c>
      <c r="E30" s="160">
        <f>'G-NEV Supervisory Test'!G34</f>
        <v>0</v>
      </c>
      <c r="F30" s="153" t="s">
        <v>389</v>
      </c>
      <c r="G30" s="153" t="s">
        <v>205</v>
      </c>
      <c r="H30" s="153" t="s">
        <v>259</v>
      </c>
      <c r="I30" s="153" t="s">
        <v>331</v>
      </c>
      <c r="L30" s="153" t="s">
        <v>366</v>
      </c>
      <c r="M30" s="162"/>
    </row>
    <row r="31" spans="2:13" ht="15" customHeight="1" x14ac:dyDescent="0.25">
      <c r="B31" s="168">
        <v>42674</v>
      </c>
      <c r="D31" s="153" t="s">
        <v>186</v>
      </c>
      <c r="E31" s="160">
        <f>'G-NEV Supervisory Test'!G35</f>
        <v>0</v>
      </c>
      <c r="F31" s="153" t="s">
        <v>260</v>
      </c>
      <c r="G31" s="153" t="s">
        <v>205</v>
      </c>
      <c r="H31" s="153" t="s">
        <v>261</v>
      </c>
      <c r="I31" s="153" t="s">
        <v>331</v>
      </c>
      <c r="L31" s="153" t="s">
        <v>367</v>
      </c>
      <c r="M31" s="162"/>
    </row>
    <row r="32" spans="2:13" ht="15" customHeight="1" x14ac:dyDescent="0.25">
      <c r="B32" s="168">
        <v>42704</v>
      </c>
      <c r="D32" s="153" t="s">
        <v>187</v>
      </c>
      <c r="E32" s="160">
        <f>'G-NEV Supervisory Test'!G36</f>
        <v>0</v>
      </c>
      <c r="F32" s="153" t="s">
        <v>262</v>
      </c>
      <c r="G32" s="153" t="s">
        <v>205</v>
      </c>
      <c r="H32" s="153" t="s">
        <v>263</v>
      </c>
      <c r="I32" s="153" t="s">
        <v>331</v>
      </c>
      <c r="L32" s="153" t="s">
        <v>368</v>
      </c>
      <c r="M32" s="162"/>
    </row>
    <row r="33" spans="2:13" ht="15" customHeight="1" x14ac:dyDescent="0.25">
      <c r="B33" s="168">
        <v>42735</v>
      </c>
      <c r="D33" s="153" t="s">
        <v>188</v>
      </c>
      <c r="E33" s="160">
        <f>'G-NEV Supervisory Test'!G38</f>
        <v>0</v>
      </c>
      <c r="F33" s="153" t="s">
        <v>264</v>
      </c>
      <c r="G33" s="153" t="s">
        <v>205</v>
      </c>
      <c r="H33" s="153" t="s">
        <v>265</v>
      </c>
      <c r="I33" s="153" t="s">
        <v>331</v>
      </c>
      <c r="L33" s="153" t="s">
        <v>369</v>
      </c>
      <c r="M33" s="162"/>
    </row>
    <row r="34" spans="2:13" ht="15" customHeight="1" x14ac:dyDescent="0.25">
      <c r="B34" s="168">
        <v>42766</v>
      </c>
      <c r="D34" s="153" t="s">
        <v>189</v>
      </c>
      <c r="E34" s="160">
        <f>'G-NEV Supervisory Test'!G39</f>
        <v>0</v>
      </c>
      <c r="F34" s="153" t="s">
        <v>266</v>
      </c>
      <c r="G34" s="153" t="s">
        <v>205</v>
      </c>
      <c r="H34" s="153" t="s">
        <v>267</v>
      </c>
      <c r="I34" s="153" t="s">
        <v>331</v>
      </c>
      <c r="L34" s="153" t="s">
        <v>370</v>
      </c>
      <c r="M34" s="162"/>
    </row>
    <row r="35" spans="2:13" ht="15" customHeight="1" x14ac:dyDescent="0.25">
      <c r="B35" s="168">
        <v>42794</v>
      </c>
      <c r="D35" s="153" t="s">
        <v>190</v>
      </c>
      <c r="E35" s="160">
        <f>'G-NEV Supervisory Test'!G40</f>
        <v>0</v>
      </c>
      <c r="F35" s="153" t="s">
        <v>268</v>
      </c>
      <c r="G35" s="153" t="s">
        <v>205</v>
      </c>
      <c r="H35" s="153" t="s">
        <v>269</v>
      </c>
      <c r="I35" s="153" t="s">
        <v>331</v>
      </c>
      <c r="L35" s="153" t="s">
        <v>371</v>
      </c>
      <c r="M35" s="162"/>
    </row>
    <row r="36" spans="2:13" ht="15" customHeight="1" x14ac:dyDescent="0.25">
      <c r="B36" s="168">
        <v>42825</v>
      </c>
      <c r="D36" s="153" t="s">
        <v>191</v>
      </c>
      <c r="E36" s="160">
        <f>'G-NEV Supervisory Test'!G52</f>
        <v>0</v>
      </c>
      <c r="F36" s="153" t="s">
        <v>233</v>
      </c>
      <c r="G36" s="153" t="s">
        <v>205</v>
      </c>
      <c r="H36" s="153" t="s">
        <v>270</v>
      </c>
      <c r="I36" s="153" t="s">
        <v>332</v>
      </c>
      <c r="L36" s="153" t="s">
        <v>372</v>
      </c>
      <c r="M36" s="162"/>
    </row>
    <row r="37" spans="2:13" ht="15" customHeight="1" x14ac:dyDescent="0.25">
      <c r="B37" s="168">
        <v>42855</v>
      </c>
      <c r="D37" s="153" t="s">
        <v>192</v>
      </c>
      <c r="E37" s="160">
        <f>'G-NEV Supervisory Test'!E73</f>
        <v>0</v>
      </c>
      <c r="F37" s="153" t="s">
        <v>271</v>
      </c>
      <c r="G37" s="153" t="s">
        <v>205</v>
      </c>
      <c r="H37" s="153" t="s">
        <v>272</v>
      </c>
      <c r="I37" s="153" t="s">
        <v>329</v>
      </c>
      <c r="L37" s="153" t="s">
        <v>373</v>
      </c>
      <c r="M37" s="162"/>
    </row>
    <row r="38" spans="2:13" ht="15.75" customHeight="1" x14ac:dyDescent="0.25">
      <c r="B38" s="168">
        <v>42886</v>
      </c>
      <c r="D38" s="153" t="s">
        <v>193</v>
      </c>
      <c r="E38" s="156" t="str">
        <f>'A-Market Risk'!U10</f>
        <v>Credit Union IRR Report</v>
      </c>
      <c r="F38" s="153" t="s">
        <v>273</v>
      </c>
      <c r="G38" s="153" t="s">
        <v>274</v>
      </c>
      <c r="H38" s="153" t="s">
        <v>275</v>
      </c>
      <c r="I38" s="153" t="s">
        <v>328</v>
      </c>
      <c r="L38" s="153" t="s">
        <v>390</v>
      </c>
      <c r="M38" s="162"/>
    </row>
    <row r="39" spans="2:13" ht="15" customHeight="1" x14ac:dyDescent="0.25">
      <c r="B39" s="168">
        <v>42916</v>
      </c>
      <c r="D39" s="153" t="s">
        <v>194</v>
      </c>
      <c r="E39" s="156" t="str">
        <f>IF('F-Overall IRR Rating'!C7=" ",0,'G-NEV Supervisory Test'!Q76)</f>
        <v>High</v>
      </c>
      <c r="F39" s="153" t="s">
        <v>379</v>
      </c>
      <c r="G39" s="153" t="s">
        <v>205</v>
      </c>
      <c r="H39" s="153" t="s">
        <v>379</v>
      </c>
      <c r="I39" s="153" t="s">
        <v>328</v>
      </c>
      <c r="L39" s="153" t="s">
        <v>391</v>
      </c>
      <c r="M39" s="162"/>
    </row>
    <row r="40" spans="2:13" ht="15" customHeight="1" x14ac:dyDescent="0.25">
      <c r="B40" s="168">
        <v>42947</v>
      </c>
      <c r="D40" s="153" t="s">
        <v>195</v>
      </c>
      <c r="E40" s="156" t="str">
        <f>IF('F-Overall IRR Rating'!C7=" ",0,'F-Overall IRR Rating'!C7)</f>
        <v>Complete NEV Sup Test</v>
      </c>
      <c r="F40" s="153" t="s">
        <v>276</v>
      </c>
      <c r="G40" s="153" t="s">
        <v>277</v>
      </c>
      <c r="H40" s="153" t="s">
        <v>278</v>
      </c>
      <c r="I40" s="153" t="s">
        <v>328</v>
      </c>
      <c r="L40" s="153" t="s">
        <v>392</v>
      </c>
      <c r="M40" s="162"/>
    </row>
    <row r="41" spans="2:13" ht="15.75" customHeight="1" x14ac:dyDescent="0.25">
      <c r="B41" s="168">
        <v>42978</v>
      </c>
      <c r="D41" s="153" t="s">
        <v>196</v>
      </c>
      <c r="E41" s="156">
        <f>IF('F-Overall IRR Rating'!D7=" ",0,'F-Overall IRR Rating'!D7)</f>
        <v>0</v>
      </c>
      <c r="F41" s="153" t="s">
        <v>279</v>
      </c>
      <c r="G41" s="153" t="s">
        <v>277</v>
      </c>
      <c r="H41" s="153" t="s">
        <v>280</v>
      </c>
      <c r="I41" s="153" t="s">
        <v>328</v>
      </c>
      <c r="L41" s="153" t="s">
        <v>348</v>
      </c>
      <c r="M41" s="162"/>
    </row>
    <row r="42" spans="2:13" ht="15" customHeight="1" x14ac:dyDescent="0.25">
      <c r="B42" s="168">
        <v>43008</v>
      </c>
      <c r="D42" s="153" t="s">
        <v>197</v>
      </c>
      <c r="E42" s="156">
        <f>IF('F-Overall IRR Rating'!E7=" ",0,'F-Overall IRR Rating'!E7)</f>
        <v>0</v>
      </c>
      <c r="F42" s="153" t="s">
        <v>281</v>
      </c>
      <c r="G42" s="153" t="s">
        <v>277</v>
      </c>
      <c r="H42" s="153" t="s">
        <v>282</v>
      </c>
      <c r="I42" s="153" t="s">
        <v>328</v>
      </c>
      <c r="L42" s="153" t="s">
        <v>347</v>
      </c>
      <c r="M42" s="162"/>
    </row>
    <row r="43" spans="2:13" ht="15" customHeight="1" x14ac:dyDescent="0.25">
      <c r="B43" s="168">
        <v>43039</v>
      </c>
      <c r="D43" s="153" t="s">
        <v>198</v>
      </c>
      <c r="E43" s="156">
        <f>IF('F-Overall IRR Rating'!F7=" ",0,'F-Overall IRR Rating'!F7)</f>
        <v>0</v>
      </c>
      <c r="F43" s="153" t="s">
        <v>283</v>
      </c>
      <c r="G43" s="153" t="s">
        <v>277</v>
      </c>
      <c r="H43" s="153" t="s">
        <v>284</v>
      </c>
      <c r="I43" s="153" t="s">
        <v>328</v>
      </c>
      <c r="L43" s="153" t="s">
        <v>349</v>
      </c>
      <c r="M43" s="162"/>
    </row>
    <row r="44" spans="2:13" ht="15" customHeight="1" x14ac:dyDescent="0.25">
      <c r="B44" s="168">
        <v>43069</v>
      </c>
      <c r="D44" s="153" t="s">
        <v>199</v>
      </c>
      <c r="E44" s="156">
        <f>IF('F-Overall IRR Rating'!G7=" ",0,'F-Overall IRR Rating'!G7)</f>
        <v>0</v>
      </c>
      <c r="F44" s="153" t="s">
        <v>285</v>
      </c>
      <c r="G44" s="153" t="s">
        <v>277</v>
      </c>
      <c r="H44" s="153" t="s">
        <v>286</v>
      </c>
      <c r="I44" s="153" t="s">
        <v>328</v>
      </c>
      <c r="L44" s="153" t="s">
        <v>348</v>
      </c>
      <c r="M44" s="162"/>
    </row>
    <row r="45" spans="2:13" ht="15.75" customHeight="1" x14ac:dyDescent="0.25">
      <c r="B45" s="168">
        <v>43100</v>
      </c>
      <c r="D45" s="153" t="s">
        <v>410</v>
      </c>
      <c r="E45" s="156" t="str">
        <f>IF('F-Overall IRR Rating'!G12=" ",0,'F-Overall IRR Rating'!G12)</f>
        <v/>
      </c>
      <c r="F45" s="153" t="s">
        <v>287</v>
      </c>
      <c r="G45" s="153" t="s">
        <v>277</v>
      </c>
      <c r="H45" s="153" t="s">
        <v>288</v>
      </c>
      <c r="I45" s="153" t="s">
        <v>328</v>
      </c>
      <c r="L45" s="153" t="s">
        <v>347</v>
      </c>
      <c r="M45" s="162"/>
    </row>
    <row r="46" spans="2:13" ht="15.75" customHeight="1" x14ac:dyDescent="0.25">
      <c r="B46" s="168">
        <v>43131</v>
      </c>
      <c r="D46" s="153" t="s">
        <v>435</v>
      </c>
      <c r="F46" s="153" t="s">
        <v>440</v>
      </c>
      <c r="G46" s="153" t="s">
        <v>277</v>
      </c>
      <c r="H46" s="153" t="s">
        <v>438</v>
      </c>
      <c r="I46" s="153" t="s">
        <v>328</v>
      </c>
      <c r="L46" s="153" t="s">
        <v>349</v>
      </c>
      <c r="M46" s="162"/>
    </row>
    <row r="47" spans="2:13" ht="15" customHeight="1" x14ac:dyDescent="0.25">
      <c r="B47" s="168">
        <v>43159</v>
      </c>
      <c r="D47" s="153" t="s">
        <v>436</v>
      </c>
      <c r="E47" s="156"/>
      <c r="F47" s="153" t="s">
        <v>437</v>
      </c>
      <c r="G47" s="153" t="s">
        <v>277</v>
      </c>
      <c r="H47" s="153" t="s">
        <v>439</v>
      </c>
      <c r="I47" s="153" t="s">
        <v>328</v>
      </c>
      <c r="L47" s="153" t="s">
        <v>348</v>
      </c>
      <c r="M47" s="162"/>
    </row>
    <row r="48" spans="2:13" ht="15" customHeight="1" x14ac:dyDescent="0.25">
      <c r="B48" s="168">
        <v>43190</v>
      </c>
      <c r="L48" s="153" t="s">
        <v>347</v>
      </c>
      <c r="M48" s="162"/>
    </row>
    <row r="49" spans="2:16" ht="15" customHeight="1" x14ac:dyDescent="0.25">
      <c r="B49" s="168">
        <v>43220</v>
      </c>
      <c r="L49" s="153" t="s">
        <v>349</v>
      </c>
      <c r="M49" s="162"/>
    </row>
    <row r="50" spans="2:16" ht="15" customHeight="1" x14ac:dyDescent="0.25">
      <c r="B50" s="168">
        <v>43251</v>
      </c>
      <c r="L50" s="153" t="s">
        <v>348</v>
      </c>
      <c r="M50" s="162"/>
    </row>
    <row r="51" spans="2:16" ht="15" customHeight="1" x14ac:dyDescent="0.25">
      <c r="B51" s="168">
        <v>43281</v>
      </c>
      <c r="L51" s="153" t="s">
        <v>347</v>
      </c>
      <c r="M51" s="162"/>
    </row>
    <row r="52" spans="2:16" ht="15.75" customHeight="1" x14ac:dyDescent="0.25">
      <c r="B52" s="168">
        <v>43312</v>
      </c>
      <c r="L52" s="153" t="s">
        <v>349</v>
      </c>
      <c r="M52" s="162"/>
    </row>
    <row r="53" spans="2:16" ht="13.95" customHeight="1" x14ac:dyDescent="0.25">
      <c r="B53" s="168">
        <v>43343</v>
      </c>
      <c r="L53" s="153" t="s">
        <v>348</v>
      </c>
      <c r="M53" s="162"/>
    </row>
    <row r="54" spans="2:16" ht="13.95" customHeight="1" x14ac:dyDescent="0.25">
      <c r="B54" s="168">
        <v>43373</v>
      </c>
      <c r="L54" s="153" t="s">
        <v>347</v>
      </c>
      <c r="M54" s="162"/>
    </row>
    <row r="55" spans="2:16" ht="14.4" customHeight="1" x14ac:dyDescent="0.25">
      <c r="B55" s="168">
        <v>43404</v>
      </c>
      <c r="L55" s="153" t="s">
        <v>349</v>
      </c>
      <c r="M55" s="162"/>
    </row>
    <row r="56" spans="2:16" ht="15" customHeight="1" x14ac:dyDescent="0.25">
      <c r="B56" s="168">
        <v>43434</v>
      </c>
      <c r="L56" s="153" t="s">
        <v>348</v>
      </c>
      <c r="M56" s="162"/>
    </row>
    <row r="57" spans="2:16" ht="13.8" x14ac:dyDescent="0.25">
      <c r="B57" s="168">
        <v>43465</v>
      </c>
      <c r="L57" s="153" t="s">
        <v>347</v>
      </c>
      <c r="M57" s="162"/>
    </row>
    <row r="58" spans="2:16" ht="13.8" x14ac:dyDescent="0.25">
      <c r="B58" s="168">
        <v>43496</v>
      </c>
      <c r="L58" s="153" t="s">
        <v>349</v>
      </c>
      <c r="M58" s="162"/>
    </row>
    <row r="59" spans="2:16" ht="13.8" x14ac:dyDescent="0.25">
      <c r="B59" s="168">
        <v>43524</v>
      </c>
    </row>
    <row r="60" spans="2:16" s="33" customFormat="1" ht="13.8" x14ac:dyDescent="0.25">
      <c r="B60" s="168">
        <v>43555</v>
      </c>
      <c r="D60" s="177"/>
      <c r="E60" s="177"/>
      <c r="F60" s="177"/>
      <c r="G60" s="177"/>
      <c r="H60" s="177"/>
      <c r="K60" s="153"/>
      <c r="L60" s="153"/>
      <c r="M60" s="153"/>
      <c r="N60" s="153"/>
      <c r="O60" s="177"/>
      <c r="P60" s="177"/>
    </row>
    <row r="61" spans="2:16" s="33" customFormat="1" ht="13.8" x14ac:dyDescent="0.25">
      <c r="B61" s="168">
        <v>43585</v>
      </c>
      <c r="D61" s="177"/>
      <c r="E61" s="177"/>
      <c r="F61" s="177"/>
      <c r="G61" s="177"/>
      <c r="H61" s="177"/>
      <c r="L61" s="153"/>
      <c r="M61" s="153"/>
      <c r="O61" s="177"/>
      <c r="P61" s="177"/>
    </row>
    <row r="62" spans="2:16" s="33" customFormat="1" ht="13.8" x14ac:dyDescent="0.25">
      <c r="B62" s="168">
        <v>43616</v>
      </c>
      <c r="D62" s="177"/>
      <c r="E62" s="177"/>
      <c r="F62" s="177"/>
      <c r="G62" s="177"/>
      <c r="H62" s="177"/>
      <c r="L62" s="153"/>
      <c r="M62" s="153"/>
      <c r="O62" s="177"/>
      <c r="P62" s="177"/>
    </row>
    <row r="63" spans="2:16" s="33" customFormat="1" ht="13.8" x14ac:dyDescent="0.25">
      <c r="B63" s="168">
        <v>43646</v>
      </c>
      <c r="D63" s="177"/>
      <c r="E63" s="177"/>
      <c r="F63" s="177"/>
      <c r="G63" s="177"/>
      <c r="H63" s="177"/>
      <c r="L63" s="153"/>
      <c r="M63" s="153"/>
      <c r="O63" s="177"/>
      <c r="P63" s="177"/>
    </row>
    <row r="64" spans="2:16" s="33" customFormat="1" ht="13.8" x14ac:dyDescent="0.25">
      <c r="B64" s="168">
        <v>43677</v>
      </c>
      <c r="D64" s="177"/>
      <c r="E64" s="177"/>
      <c r="F64" s="177"/>
      <c r="G64" s="177"/>
      <c r="H64" s="177"/>
      <c r="O64" s="177"/>
      <c r="P64" s="177"/>
    </row>
    <row r="65" spans="2:16" s="5" customFormat="1" ht="13.8" x14ac:dyDescent="0.25">
      <c r="B65" s="168">
        <v>43708</v>
      </c>
      <c r="D65" s="153"/>
      <c r="E65" s="153"/>
      <c r="F65" s="153"/>
      <c r="G65" s="153"/>
      <c r="H65" s="153"/>
      <c r="K65" s="33"/>
      <c r="L65" s="33"/>
      <c r="M65" s="33"/>
      <c r="N65" s="33"/>
      <c r="O65" s="153"/>
      <c r="P65" s="153"/>
    </row>
    <row r="66" spans="2:16" s="5" customFormat="1" ht="13.8" x14ac:dyDescent="0.25">
      <c r="B66" s="168">
        <v>43738</v>
      </c>
      <c r="D66" s="153"/>
      <c r="E66" s="153"/>
      <c r="F66" s="153"/>
      <c r="G66" s="153"/>
      <c r="H66" s="153"/>
      <c r="L66" s="33"/>
      <c r="M66" s="33"/>
      <c r="O66" s="153"/>
      <c r="P66" s="153"/>
    </row>
    <row r="67" spans="2:16" s="5" customFormat="1" ht="13.8" x14ac:dyDescent="0.25">
      <c r="B67" s="168">
        <v>43769</v>
      </c>
      <c r="D67" s="153"/>
      <c r="E67" s="153"/>
      <c r="F67" s="153"/>
      <c r="G67" s="153"/>
      <c r="H67" s="153"/>
      <c r="L67" s="33"/>
      <c r="M67" s="33"/>
      <c r="O67" s="153"/>
      <c r="P67" s="153"/>
    </row>
    <row r="68" spans="2:16" s="5" customFormat="1" ht="13.8" x14ac:dyDescent="0.25">
      <c r="B68" s="168">
        <v>43799</v>
      </c>
      <c r="D68" s="153"/>
      <c r="E68" s="153"/>
      <c r="F68" s="153"/>
      <c r="G68" s="153"/>
      <c r="H68" s="153"/>
      <c r="L68" s="33"/>
      <c r="M68" s="33"/>
      <c r="O68" s="153"/>
      <c r="P68" s="153"/>
    </row>
    <row r="69" spans="2:16" s="33" customFormat="1" ht="13.8" x14ac:dyDescent="0.25">
      <c r="B69" s="168">
        <v>43830</v>
      </c>
      <c r="D69" s="177"/>
      <c r="E69" s="177"/>
      <c r="F69" s="177"/>
      <c r="G69" s="177"/>
      <c r="H69" s="177"/>
      <c r="K69" s="5"/>
      <c r="L69" s="5"/>
      <c r="M69" s="5"/>
      <c r="N69" s="5"/>
      <c r="O69" s="177"/>
      <c r="P69" s="177"/>
    </row>
    <row r="70" spans="2:16" s="33" customFormat="1" ht="13.8" x14ac:dyDescent="0.25">
      <c r="B70" s="168">
        <v>43861</v>
      </c>
      <c r="D70" s="177"/>
      <c r="E70" s="177"/>
      <c r="F70" s="177"/>
      <c r="G70" s="177"/>
      <c r="H70" s="177"/>
      <c r="L70" s="5"/>
      <c r="M70" s="5"/>
      <c r="O70" s="177"/>
      <c r="P70" s="177"/>
    </row>
    <row r="71" spans="2:16" s="33" customFormat="1" ht="13.8" x14ac:dyDescent="0.25">
      <c r="B71" s="168">
        <v>43890</v>
      </c>
      <c r="D71" s="177"/>
      <c r="E71" s="177"/>
      <c r="F71" s="177"/>
      <c r="G71" s="177"/>
      <c r="H71" s="177"/>
      <c r="L71" s="5"/>
      <c r="M71" s="5"/>
      <c r="O71" s="177"/>
      <c r="P71" s="177"/>
    </row>
    <row r="72" spans="2:16" s="33" customFormat="1" ht="13.8" x14ac:dyDescent="0.25">
      <c r="B72" s="168">
        <v>43921</v>
      </c>
      <c r="D72" s="177"/>
      <c r="E72" s="177"/>
      <c r="F72" s="177"/>
      <c r="G72" s="177"/>
      <c r="H72" s="177"/>
      <c r="L72" s="5"/>
      <c r="M72" s="5"/>
      <c r="O72" s="177"/>
      <c r="P72" s="177"/>
    </row>
    <row r="73" spans="2:16" ht="13.8" x14ac:dyDescent="0.25">
      <c r="B73" s="168">
        <v>43951</v>
      </c>
      <c r="K73" s="33"/>
      <c r="L73" s="33"/>
      <c r="M73" s="33"/>
      <c r="N73" s="33"/>
    </row>
    <row r="74" spans="2:16" ht="13.8" x14ac:dyDescent="0.25">
      <c r="B74" s="168">
        <v>43982</v>
      </c>
      <c r="L74" s="33"/>
      <c r="M74" s="33"/>
    </row>
    <row r="75" spans="2:16" ht="13.8" x14ac:dyDescent="0.25">
      <c r="B75" s="168">
        <v>44012</v>
      </c>
      <c r="L75" s="33"/>
      <c r="M75" s="33"/>
    </row>
    <row r="76" spans="2:16" ht="13.8" x14ac:dyDescent="0.25">
      <c r="B76" s="168">
        <v>44043</v>
      </c>
      <c r="L76" s="33"/>
      <c r="M76" s="33"/>
    </row>
    <row r="77" spans="2:16" ht="13.8" x14ac:dyDescent="0.25">
      <c r="B77" s="168">
        <v>44074</v>
      </c>
    </row>
    <row r="78" spans="2:16" ht="13.8" x14ac:dyDescent="0.25">
      <c r="B78" s="168">
        <v>44104</v>
      </c>
    </row>
    <row r="79" spans="2:16" ht="13.8" x14ac:dyDescent="0.25">
      <c r="B79" s="168">
        <v>44135</v>
      </c>
    </row>
    <row r="80" spans="2:16" ht="13.8" x14ac:dyDescent="0.25">
      <c r="B80" s="168">
        <v>44165</v>
      </c>
    </row>
    <row r="81" spans="2:7" ht="13.8" x14ac:dyDescent="0.25">
      <c r="B81" s="168">
        <v>44196</v>
      </c>
    </row>
    <row r="82" spans="2:7" ht="13.8" x14ac:dyDescent="0.25">
      <c r="B82" s="168">
        <v>44227</v>
      </c>
    </row>
    <row r="83" spans="2:7" ht="13.8" x14ac:dyDescent="0.25">
      <c r="B83" s="168">
        <v>44255</v>
      </c>
    </row>
    <row r="84" spans="2:7" ht="13.8" x14ac:dyDescent="0.25">
      <c r="B84" s="168">
        <v>44286</v>
      </c>
    </row>
    <row r="85" spans="2:7" ht="13.8" x14ac:dyDescent="0.25">
      <c r="B85" s="168">
        <v>44316</v>
      </c>
    </row>
    <row r="86" spans="2:7" ht="13.8" x14ac:dyDescent="0.25">
      <c r="B86" s="168">
        <v>44347</v>
      </c>
    </row>
    <row r="87" spans="2:7" ht="14.4" thickBot="1" x14ac:dyDescent="0.3">
      <c r="B87" s="232" t="str">
        <f>EffDate_Local</f>
        <v xml:space="preserve"> </v>
      </c>
    </row>
    <row r="88" spans="2:7" ht="14.4" thickBot="1" x14ac:dyDescent="0.3">
      <c r="B88" s="6" t="s">
        <v>443</v>
      </c>
    </row>
    <row r="89" spans="2:7" ht="13.8" x14ac:dyDescent="0.25">
      <c r="B89" s="155" t="s">
        <v>375</v>
      </c>
      <c r="E89" s="243" t="s">
        <v>447</v>
      </c>
      <c r="F89" s="244" t="s">
        <v>480</v>
      </c>
      <c r="G89" s="245" t="s">
        <v>479</v>
      </c>
    </row>
    <row r="90" spans="2:7" ht="13.8" x14ac:dyDescent="0.25">
      <c r="B90" s="157" t="str">
        <f>IF(Region_Local=8,G90,IF('A-Market Risk'!U10="Estimated NEV Tool (ENT)",E90,F90))</f>
        <v/>
      </c>
      <c r="E90" s="176" t="s">
        <v>0</v>
      </c>
      <c r="F90" s="177" t="str">
        <f>IF(OR('A-Market Risk'!AB56="High",'A-Market Risk'!AB56="Moderate",'A-Market Risk'!AB56="Low"),"High","")</f>
        <v/>
      </c>
      <c r="G90" s="246" t="s">
        <v>0</v>
      </c>
    </row>
    <row r="91" spans="2:7" ht="13.8" x14ac:dyDescent="0.25">
      <c r="B91" s="157" t="str">
        <f>IF(Region_Local=8,G91,IF('A-Market Risk'!U10="Estimated NEV Tool (ENT)",E91,F91))</f>
        <v/>
      </c>
      <c r="E91" s="176" t="s">
        <v>35</v>
      </c>
      <c r="F91" s="177" t="str">
        <f>IF(OR('A-Market Risk'!AB56="Moderate",'A-Market Risk'!AB56="Low"),"Moderate","")</f>
        <v/>
      </c>
      <c r="G91" s="246" t="s">
        <v>35</v>
      </c>
    </row>
    <row r="92" spans="2:7" ht="14.4" thickBot="1" x14ac:dyDescent="0.3">
      <c r="B92" s="159" t="str">
        <f>IF(Region_Local=8,G92,IF('A-Market Risk'!U10="Estimated NEV Tool (ENT)",E92,F92))</f>
        <v/>
      </c>
      <c r="E92" s="247" t="s">
        <v>1</v>
      </c>
      <c r="F92" s="248" t="str">
        <f>IF('A-Market Risk'!AB56="Low","Low","")</f>
        <v/>
      </c>
      <c r="G92" s="249" t="s">
        <v>1</v>
      </c>
    </row>
    <row r="93" spans="2:7" ht="14.4" thickBot="1" x14ac:dyDescent="0.3">
      <c r="B93" s="6" t="s">
        <v>441</v>
      </c>
    </row>
    <row r="94" spans="2:7" ht="13.8" x14ac:dyDescent="0.25">
      <c r="B94" s="155"/>
      <c r="E94" s="243"/>
      <c r="F94" s="244"/>
      <c r="G94" s="245"/>
    </row>
    <row r="95" spans="2:7" ht="13.8" x14ac:dyDescent="0.25">
      <c r="B95" s="157"/>
      <c r="E95" s="176"/>
      <c r="F95" s="177"/>
      <c r="G95" s="246"/>
    </row>
    <row r="96" spans="2:7" ht="13.8" x14ac:dyDescent="0.25">
      <c r="B96" s="157"/>
      <c r="E96" s="176"/>
      <c r="F96" s="177"/>
      <c r="G96" s="246"/>
    </row>
    <row r="97" spans="2:7" ht="13.8" x14ac:dyDescent="0.25">
      <c r="B97" s="157"/>
      <c r="E97" s="176"/>
      <c r="F97" s="177"/>
      <c r="G97" s="246"/>
    </row>
    <row r="98" spans="2:7" ht="14.4" thickBot="1" x14ac:dyDescent="0.3">
      <c r="B98" s="159"/>
      <c r="E98" s="247"/>
      <c r="F98" s="248"/>
      <c r="G98" s="249"/>
    </row>
    <row r="99" spans="2:7" ht="14.4" thickBot="1" x14ac:dyDescent="0.3">
      <c r="B99" s="6" t="s">
        <v>445</v>
      </c>
    </row>
    <row r="100" spans="2:7" ht="13.8" x14ac:dyDescent="0.25">
      <c r="B100" s="155" t="s">
        <v>375</v>
      </c>
    </row>
    <row r="101" spans="2:7" ht="13.8" x14ac:dyDescent="0.25">
      <c r="B101" s="157" t="s">
        <v>413</v>
      </c>
    </row>
    <row r="102" spans="2:7" ht="13.8" x14ac:dyDescent="0.25">
      <c r="B102" s="157" t="s">
        <v>414</v>
      </c>
    </row>
    <row r="103" spans="2:7" ht="13.8" x14ac:dyDescent="0.25">
      <c r="B103" s="157" t="s">
        <v>415</v>
      </c>
    </row>
    <row r="104" spans="2:7" ht="13.8" x14ac:dyDescent="0.25">
      <c r="B104" s="157" t="s">
        <v>406</v>
      </c>
    </row>
    <row r="105" spans="2:7" ht="13.8" x14ac:dyDescent="0.25">
      <c r="B105" s="157" t="s">
        <v>416</v>
      </c>
    </row>
    <row r="106" spans="2:7" ht="13.8" x14ac:dyDescent="0.25">
      <c r="B106" s="157" t="s">
        <v>417</v>
      </c>
    </row>
    <row r="107" spans="2:7" ht="13.8" x14ac:dyDescent="0.25">
      <c r="B107" s="157" t="s">
        <v>418</v>
      </c>
    </row>
    <row r="108" spans="2:7" ht="13.8" x14ac:dyDescent="0.25">
      <c r="B108" s="157" t="s">
        <v>419</v>
      </c>
    </row>
    <row r="109" spans="2:7" ht="13.8" x14ac:dyDescent="0.25">
      <c r="B109" s="157" t="s">
        <v>420</v>
      </c>
    </row>
    <row r="110" spans="2:7" ht="13.8" x14ac:dyDescent="0.25">
      <c r="B110" s="157" t="s">
        <v>421</v>
      </c>
    </row>
    <row r="111" spans="2:7" ht="13.8" x14ac:dyDescent="0.25">
      <c r="B111" s="157" t="s">
        <v>407</v>
      </c>
    </row>
    <row r="112" spans="2:7" ht="13.8" x14ac:dyDescent="0.25">
      <c r="B112" s="157" t="s">
        <v>422</v>
      </c>
    </row>
    <row r="113" spans="2:2" ht="13.8" x14ac:dyDescent="0.25">
      <c r="B113" s="157" t="s">
        <v>423</v>
      </c>
    </row>
    <row r="114" spans="2:2" ht="13.8" x14ac:dyDescent="0.25">
      <c r="B114" s="157" t="s">
        <v>424</v>
      </c>
    </row>
    <row r="115" spans="2:2" ht="13.8" x14ac:dyDescent="0.25">
      <c r="B115" s="157" t="s">
        <v>425</v>
      </c>
    </row>
    <row r="116" spans="2:2" ht="13.8" x14ac:dyDescent="0.25">
      <c r="B116" s="157" t="s">
        <v>426</v>
      </c>
    </row>
    <row r="117" spans="2:2" ht="13.8" x14ac:dyDescent="0.25">
      <c r="B117" s="157" t="s">
        <v>427</v>
      </c>
    </row>
    <row r="118" spans="2:2" ht="13.8" x14ac:dyDescent="0.25">
      <c r="B118" s="157" t="s">
        <v>138</v>
      </c>
    </row>
    <row r="119" spans="2:2" ht="13.8" x14ac:dyDescent="0.25">
      <c r="B119" s="157" t="s">
        <v>428</v>
      </c>
    </row>
    <row r="120" spans="2:2" ht="13.8" x14ac:dyDescent="0.25">
      <c r="B120" s="157" t="s">
        <v>429</v>
      </c>
    </row>
    <row r="121" spans="2:2" ht="13.8" x14ac:dyDescent="0.25">
      <c r="B121" s="157" t="s">
        <v>405</v>
      </c>
    </row>
    <row r="122" spans="2:2" ht="13.8" x14ac:dyDescent="0.25">
      <c r="B122" s="157" t="s">
        <v>430</v>
      </c>
    </row>
    <row r="123" spans="2:2" ht="13.8" x14ac:dyDescent="0.25">
      <c r="B123" s="157" t="s">
        <v>431</v>
      </c>
    </row>
    <row r="124" spans="2:2" ht="14.4" thickBot="1" x14ac:dyDescent="0.3">
      <c r="B124" s="159" t="s">
        <v>432</v>
      </c>
    </row>
    <row r="126" spans="2:2" x14ac:dyDescent="0.25">
      <c r="B126" s="177"/>
    </row>
    <row r="127" spans="2:2" x14ac:dyDescent="0.25">
      <c r="B127" s="177"/>
    </row>
    <row r="128" spans="2:2" x14ac:dyDescent="0.25">
      <c r="B128" s="177"/>
    </row>
    <row r="135" spans="11:14" s="177" customFormat="1" x14ac:dyDescent="0.25">
      <c r="K135" s="153"/>
      <c r="L135" s="153"/>
      <c r="M135" s="153"/>
      <c r="N135" s="153"/>
    </row>
    <row r="136" spans="11:14" s="177" customFormat="1" x14ac:dyDescent="0.25">
      <c r="L136" s="153"/>
      <c r="M136" s="153"/>
    </row>
    <row r="137" spans="11:14" x14ac:dyDescent="0.25">
      <c r="K137" s="177"/>
      <c r="N137" s="177"/>
    </row>
    <row r="139" spans="11:14" x14ac:dyDescent="0.25">
      <c r="L139" s="177"/>
      <c r="M139" s="177"/>
    </row>
    <row r="140" spans="11:14" x14ac:dyDescent="0.25">
      <c r="L140" s="177"/>
      <c r="M140" s="177"/>
    </row>
  </sheetData>
  <sortState xmlns:xlrd2="http://schemas.microsoft.com/office/spreadsheetml/2017/richdata2" ref="B101:B105">
    <sortCondition ref="B101"/>
  </sortState>
  <mergeCells count="1">
    <mergeCell ref="U3:V3"/>
  </mergeCells>
  <printOptions horizontalCentered="1"/>
  <pageMargins left="0.25" right="0.25" top="0.75" bottom="0.75" header="0.3" footer="0.3"/>
  <pageSetup scale="74" orientation="portrait" blackAndWhite="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B26"/>
  <sheetViews>
    <sheetView showGridLines="0" topLeftCell="A2" zoomScale="80" zoomScaleNormal="80" workbookViewId="0">
      <pane xSplit="10" ySplit="6" topLeftCell="K8" activePane="bottomRight" state="frozen"/>
      <selection activeCell="A2" sqref="A2"/>
      <selection pane="topRight" activeCell="K2" sqref="K2"/>
      <selection pane="bottomLeft" activeCell="A9" sqref="A9"/>
      <selection pane="bottomRight" activeCell="K8" sqref="K8"/>
    </sheetView>
  </sheetViews>
  <sheetFormatPr defaultColWidth="8.88671875" defaultRowHeight="13.8" x14ac:dyDescent="0.25"/>
  <cols>
    <col min="1" max="1" width="2.6640625" style="5" customWidth="1"/>
    <col min="2" max="2" width="6.6640625" style="5" customWidth="1"/>
    <col min="3" max="3" width="13.109375" style="5" customWidth="1"/>
    <col min="4" max="4" width="9.33203125" style="5" customWidth="1"/>
    <col min="5" max="5" width="8.88671875" style="5"/>
    <col min="6" max="6" width="11.5546875" style="5" customWidth="1"/>
    <col min="7" max="7" width="8.88671875" style="5"/>
    <col min="8" max="8" width="9.88671875" style="5" customWidth="1"/>
    <col min="9" max="9" width="10.5546875" style="5" customWidth="1"/>
    <col min="10" max="10" width="10.44140625" style="5" customWidth="1"/>
    <col min="11" max="11" width="1.33203125" style="5" customWidth="1"/>
    <col min="12" max="12" width="4.6640625" style="5" customWidth="1"/>
    <col min="13" max="13" width="1" style="5" customWidth="1"/>
    <col min="14" max="14" width="4.88671875" style="5" customWidth="1"/>
    <col min="15" max="15" width="1" style="5" customWidth="1"/>
    <col min="16" max="16" width="4.88671875" style="5" customWidth="1"/>
    <col min="17" max="17" width="0.6640625" style="5" customWidth="1"/>
    <col min="18" max="18" width="12.33203125" style="5" customWidth="1"/>
    <col min="19" max="21" width="8.88671875" style="5"/>
    <col min="22" max="22" width="13.6640625" style="5" customWidth="1"/>
    <col min="23" max="23" width="11.109375" style="5" customWidth="1"/>
    <col min="24" max="24" width="12.33203125" style="5" customWidth="1"/>
    <col min="25" max="27" width="8.88671875" style="5"/>
    <col min="28" max="28" width="31.33203125" style="5" customWidth="1"/>
    <col min="29" max="16384" width="8.88671875" style="5"/>
  </cols>
  <sheetData>
    <row r="1" spans="1:28" ht="28.95" customHeight="1" x14ac:dyDescent="0.25">
      <c r="A1" s="40" t="str">
        <f>"Charter "&amp;Charter_Local</f>
        <v>Charter 0</v>
      </c>
      <c r="B1" s="40"/>
      <c r="C1" s="40"/>
      <c r="D1" s="41">
        <f>CUName_Local</f>
        <v>0</v>
      </c>
      <c r="E1" s="41"/>
      <c r="F1" s="41"/>
      <c r="G1" s="54"/>
      <c r="H1" s="41"/>
      <c r="I1" s="41"/>
      <c r="J1" s="41"/>
      <c r="K1" s="41"/>
      <c r="L1" s="41"/>
      <c r="M1" s="41"/>
      <c r="N1" s="41"/>
      <c r="O1" s="41"/>
      <c r="P1" s="41"/>
      <c r="Q1" s="41"/>
      <c r="R1" s="41"/>
      <c r="S1" s="41"/>
      <c r="T1" s="41"/>
      <c r="U1" s="41"/>
      <c r="V1" s="41"/>
      <c r="W1" s="41"/>
      <c r="X1" s="41"/>
      <c r="Y1" s="41"/>
      <c r="Z1" s="41"/>
      <c r="AA1" s="41"/>
      <c r="AB1" s="42" t="str">
        <f>"Eff. Date "&amp;TEXT(EffDate_Local,"MM/DD/YYYY")</f>
        <v xml:space="preserve">Eff. Date  </v>
      </c>
    </row>
    <row r="2" spans="1:28" ht="30" x14ac:dyDescent="0.5">
      <c r="A2" s="231" t="s">
        <v>376</v>
      </c>
      <c r="B2" s="33"/>
      <c r="C2" s="33"/>
      <c r="D2" s="33"/>
      <c r="E2" s="33"/>
      <c r="F2" s="33"/>
      <c r="G2" s="33"/>
      <c r="H2" s="33"/>
      <c r="I2" s="33"/>
      <c r="J2" s="33"/>
      <c r="K2" s="33"/>
      <c r="L2" s="33"/>
      <c r="M2" s="33"/>
      <c r="N2" s="33"/>
      <c r="O2" s="33"/>
      <c r="P2" s="33"/>
      <c r="Q2" s="33"/>
      <c r="R2" s="33"/>
      <c r="S2" s="33"/>
      <c r="T2" s="33"/>
      <c r="U2" s="33"/>
      <c r="V2" s="33"/>
      <c r="Z2" s="467"/>
      <c r="AA2" s="467"/>
      <c r="AB2" s="467"/>
    </row>
    <row r="3" spans="1:28" ht="14.4" customHeight="1" x14ac:dyDescent="0.25"/>
    <row r="4" spans="1:28" x14ac:dyDescent="0.25">
      <c r="B4" s="431" t="s">
        <v>108</v>
      </c>
      <c r="C4" s="432"/>
      <c r="D4" s="432"/>
      <c r="E4" s="432"/>
      <c r="F4" s="432"/>
      <c r="G4" s="432"/>
      <c r="H4" s="432"/>
      <c r="I4" s="432"/>
      <c r="J4" s="433"/>
      <c r="L4" s="440" t="s">
        <v>452</v>
      </c>
      <c r="M4" s="441"/>
      <c r="N4" s="441"/>
      <c r="O4" s="441"/>
      <c r="P4" s="442"/>
      <c r="R4" s="431" t="s">
        <v>117</v>
      </c>
      <c r="S4" s="432"/>
      <c r="T4" s="432"/>
      <c r="U4" s="432"/>
      <c r="V4" s="432"/>
      <c r="W4" s="432"/>
      <c r="X4" s="432"/>
      <c r="Y4" s="432"/>
      <c r="Z4" s="432"/>
      <c r="AA4" s="432"/>
      <c r="AB4" s="433"/>
    </row>
    <row r="5" spans="1:28" ht="18.75" customHeight="1" x14ac:dyDescent="0.35">
      <c r="A5" s="55"/>
      <c r="B5" s="434"/>
      <c r="C5" s="435"/>
      <c r="D5" s="435"/>
      <c r="E5" s="435"/>
      <c r="F5" s="435"/>
      <c r="G5" s="435"/>
      <c r="H5" s="435"/>
      <c r="I5" s="435"/>
      <c r="J5" s="436"/>
      <c r="L5" s="443"/>
      <c r="M5" s="444"/>
      <c r="N5" s="444"/>
      <c r="O5" s="444"/>
      <c r="P5" s="445"/>
      <c r="R5" s="434"/>
      <c r="S5" s="435"/>
      <c r="T5" s="435"/>
      <c r="U5" s="435"/>
      <c r="V5" s="435"/>
      <c r="W5" s="435"/>
      <c r="X5" s="435"/>
      <c r="Y5" s="435"/>
      <c r="Z5" s="435"/>
      <c r="AA5" s="435"/>
      <c r="AB5" s="436"/>
    </row>
    <row r="6" spans="1:28" ht="18" x14ac:dyDescent="0.35">
      <c r="A6" s="55"/>
      <c r="B6" s="434"/>
      <c r="C6" s="435"/>
      <c r="D6" s="435"/>
      <c r="E6" s="435"/>
      <c r="F6" s="435"/>
      <c r="G6" s="435"/>
      <c r="H6" s="435"/>
      <c r="I6" s="435"/>
      <c r="J6" s="436"/>
      <c r="L6" s="440" t="str">
        <f>IF(Data!Q2="","",IF(Data!Q2=1,"All Steps are Required",IF(Data!Q2=2,"Baseline I",IF(Data!Q2=3,"Baseline II","No Review Required"))))</f>
        <v>No Review Required</v>
      </c>
      <c r="M6" s="441"/>
      <c r="N6" s="441"/>
      <c r="O6" s="441"/>
      <c r="P6" s="442"/>
      <c r="R6" s="434"/>
      <c r="S6" s="435"/>
      <c r="T6" s="435"/>
      <c r="U6" s="435"/>
      <c r="V6" s="435"/>
      <c r="W6" s="435"/>
      <c r="X6" s="435"/>
      <c r="Y6" s="435"/>
      <c r="Z6" s="435"/>
      <c r="AA6" s="435"/>
      <c r="AB6" s="436"/>
    </row>
    <row r="7" spans="1:28" ht="18" x14ac:dyDescent="0.35">
      <c r="A7" s="55"/>
      <c r="B7" s="437"/>
      <c r="C7" s="438"/>
      <c r="D7" s="438"/>
      <c r="E7" s="438"/>
      <c r="F7" s="438"/>
      <c r="G7" s="438"/>
      <c r="H7" s="438"/>
      <c r="I7" s="438"/>
      <c r="J7" s="439"/>
      <c r="L7" s="443"/>
      <c r="M7" s="444"/>
      <c r="N7" s="444"/>
      <c r="O7" s="444"/>
      <c r="P7" s="445"/>
      <c r="R7" s="437"/>
      <c r="S7" s="438"/>
      <c r="T7" s="438"/>
      <c r="U7" s="438"/>
      <c r="V7" s="438"/>
      <c r="W7" s="438"/>
      <c r="X7" s="438"/>
      <c r="Y7" s="438"/>
      <c r="Z7" s="438"/>
      <c r="AA7" s="438"/>
      <c r="AB7" s="439"/>
    </row>
    <row r="9" spans="1:28" ht="14.4" customHeight="1" x14ac:dyDescent="0.3">
      <c r="B9" s="56" t="s">
        <v>459</v>
      </c>
      <c r="C9" s="56"/>
    </row>
    <row r="10" spans="1:28" ht="85.2" customHeight="1" x14ac:dyDescent="0.25">
      <c r="B10" s="124" t="s">
        <v>36</v>
      </c>
      <c r="C10" s="138" t="s">
        <v>456</v>
      </c>
      <c r="D10" s="376" t="s">
        <v>466</v>
      </c>
      <c r="E10" s="377"/>
      <c r="F10" s="377"/>
      <c r="G10" s="377"/>
      <c r="H10" s="377"/>
      <c r="I10" s="377"/>
      <c r="J10" s="378"/>
      <c r="L10" s="428" t="str">
        <f>IF(Data!Q2="","",IF(Data!Q2=1,"Required Step",IF(OR(Data!Q2=2,Data!Q2=3),"Baseline Step","Optional Step")))</f>
        <v>Optional Step</v>
      </c>
      <c r="M10" s="429"/>
      <c r="N10" s="429"/>
      <c r="O10" s="429"/>
      <c r="P10" s="430"/>
      <c r="R10" s="404"/>
      <c r="S10" s="405"/>
      <c r="T10" s="405"/>
      <c r="U10" s="405"/>
      <c r="V10" s="405"/>
      <c r="W10" s="405"/>
      <c r="X10" s="405"/>
      <c r="Y10" s="405"/>
      <c r="Z10" s="405"/>
      <c r="AA10" s="405"/>
      <c r="AB10" s="406"/>
    </row>
    <row r="11" spans="1:28" x14ac:dyDescent="0.25">
      <c r="B11" s="59"/>
      <c r="C11" s="6"/>
    </row>
    <row r="12" spans="1:28" ht="46.8" x14ac:dyDescent="0.25">
      <c r="B12" s="124" t="s">
        <v>37</v>
      </c>
      <c r="C12" s="138" t="s">
        <v>457</v>
      </c>
      <c r="D12" s="376" t="s">
        <v>465</v>
      </c>
      <c r="E12" s="377"/>
      <c r="F12" s="377"/>
      <c r="G12" s="377"/>
      <c r="H12" s="377"/>
      <c r="I12" s="377"/>
      <c r="J12" s="378"/>
      <c r="L12" s="428" t="str">
        <f>IF(Data!Q2="","",IF(Data!Q2=1,"Required Step",IF(OR(Data!Q2=2,Data!Q2=3),"Baseline Step","Optional Step")))</f>
        <v>Optional Step</v>
      </c>
      <c r="M12" s="429"/>
      <c r="N12" s="429"/>
      <c r="O12" s="429"/>
      <c r="P12" s="430"/>
      <c r="R12" s="404"/>
      <c r="S12" s="405"/>
      <c r="T12" s="405"/>
      <c r="U12" s="405"/>
      <c r="V12" s="405"/>
      <c r="W12" s="405"/>
      <c r="X12" s="405"/>
      <c r="Y12" s="405"/>
      <c r="Z12" s="405"/>
      <c r="AA12" s="405"/>
      <c r="AB12" s="406"/>
    </row>
    <row r="13" spans="1:28" x14ac:dyDescent="0.25">
      <c r="B13" s="59"/>
      <c r="C13" s="88"/>
    </row>
    <row r="14" spans="1:28" ht="17.399999999999999" x14ac:dyDescent="0.3">
      <c r="B14" s="56" t="s">
        <v>458</v>
      </c>
      <c r="C14" s="56"/>
    </row>
    <row r="15" spans="1:28" ht="60" customHeight="1" x14ac:dyDescent="0.25">
      <c r="B15" s="124" t="s">
        <v>36</v>
      </c>
      <c r="C15" s="138" t="s">
        <v>460</v>
      </c>
      <c r="D15" s="376" t="s">
        <v>542</v>
      </c>
      <c r="E15" s="377"/>
      <c r="F15" s="377"/>
      <c r="G15" s="377"/>
      <c r="H15" s="377"/>
      <c r="I15" s="377"/>
      <c r="J15" s="378"/>
      <c r="L15" s="428" t="str">
        <f>IF(Data!Q2="","",IF(Data!Q2=1,"Required Step","Optional Step"))</f>
        <v>Optional Step</v>
      </c>
      <c r="M15" s="429"/>
      <c r="N15" s="429"/>
      <c r="O15" s="429"/>
      <c r="P15" s="430"/>
      <c r="R15" s="468"/>
      <c r="S15" s="469"/>
      <c r="T15" s="469"/>
      <c r="U15" s="469"/>
      <c r="V15" s="469"/>
      <c r="W15" s="469"/>
      <c r="X15" s="469"/>
      <c r="Y15" s="469"/>
      <c r="Z15" s="469"/>
      <c r="AA15" s="469"/>
      <c r="AB15" s="470"/>
    </row>
    <row r="16" spans="1:28" ht="17.399999999999999" x14ac:dyDescent="0.3">
      <c r="B16" s="56"/>
      <c r="C16" s="56"/>
    </row>
    <row r="17" spans="2:28" ht="75.599999999999994" customHeight="1" x14ac:dyDescent="0.25">
      <c r="B17" s="124" t="s">
        <v>37</v>
      </c>
      <c r="C17" s="138" t="s">
        <v>461</v>
      </c>
      <c r="D17" s="376" t="s">
        <v>543</v>
      </c>
      <c r="E17" s="377"/>
      <c r="F17" s="377"/>
      <c r="G17" s="377"/>
      <c r="H17" s="377"/>
      <c r="I17" s="377"/>
      <c r="J17" s="378"/>
      <c r="L17" s="428" t="str">
        <f>IF(Data!Q2="","",IF(Data!Q2=1,"Required Step",IF(OR(Data!Q2=2,Data!Q2=3),"Baseline Step","Optional Step")))</f>
        <v>Optional Step</v>
      </c>
      <c r="M17" s="429"/>
      <c r="N17" s="429"/>
      <c r="O17" s="429"/>
      <c r="P17" s="430"/>
      <c r="R17" s="404"/>
      <c r="S17" s="405"/>
      <c r="T17" s="405"/>
      <c r="U17" s="405"/>
      <c r="V17" s="405"/>
      <c r="W17" s="405"/>
      <c r="X17" s="405"/>
      <c r="Y17" s="405"/>
      <c r="Z17" s="405"/>
      <c r="AA17" s="405"/>
      <c r="AB17" s="406"/>
    </row>
    <row r="18" spans="2:28" ht="17.399999999999999" x14ac:dyDescent="0.3">
      <c r="B18" s="56"/>
      <c r="C18" s="56"/>
    </row>
    <row r="19" spans="2:28" ht="68.25" customHeight="1" x14ac:dyDescent="0.25">
      <c r="B19" s="124" t="s">
        <v>38</v>
      </c>
      <c r="C19" s="138" t="s">
        <v>130</v>
      </c>
      <c r="D19" s="376" t="s">
        <v>544</v>
      </c>
      <c r="E19" s="377"/>
      <c r="F19" s="377"/>
      <c r="G19" s="377"/>
      <c r="H19" s="377"/>
      <c r="I19" s="377"/>
      <c r="J19" s="378"/>
      <c r="L19" s="428" t="str">
        <f>IF(Data!Q2="","",IF(Data!Q2=1,"Required Step",IF(Data!Q2=2,"Baseline Step","Optional Step")))</f>
        <v>Optional Step</v>
      </c>
      <c r="M19" s="429"/>
      <c r="N19" s="429"/>
      <c r="O19" s="429"/>
      <c r="P19" s="430"/>
      <c r="R19" s="468"/>
      <c r="S19" s="469"/>
      <c r="T19" s="469"/>
      <c r="U19" s="469"/>
      <c r="V19" s="469"/>
      <c r="W19" s="469"/>
      <c r="X19" s="469"/>
      <c r="Y19" s="469"/>
      <c r="Z19" s="469"/>
      <c r="AA19" s="469"/>
      <c r="AB19" s="470"/>
    </row>
    <row r="20" spans="2:28" ht="17.399999999999999" x14ac:dyDescent="0.3">
      <c r="B20" s="56"/>
      <c r="C20" s="56"/>
    </row>
    <row r="21" spans="2:28" ht="48.75" customHeight="1" x14ac:dyDescent="0.25">
      <c r="B21" s="124" t="s">
        <v>39</v>
      </c>
      <c r="C21" s="138" t="s">
        <v>93</v>
      </c>
      <c r="D21" s="376" t="s">
        <v>545</v>
      </c>
      <c r="E21" s="377"/>
      <c r="F21" s="377"/>
      <c r="G21" s="377"/>
      <c r="H21" s="377"/>
      <c r="I21" s="377"/>
      <c r="J21" s="378"/>
      <c r="L21" s="428" t="str">
        <f>IF(Data!Q2="","",IF(Data!Q2=1,"Required Step","Optional Step"))</f>
        <v>Optional Step</v>
      </c>
      <c r="M21" s="429"/>
      <c r="N21" s="429"/>
      <c r="O21" s="429"/>
      <c r="P21" s="430"/>
      <c r="R21" s="468"/>
      <c r="S21" s="469"/>
      <c r="T21" s="469"/>
      <c r="U21" s="469"/>
      <c r="V21" s="469"/>
      <c r="W21" s="469"/>
      <c r="X21" s="469"/>
      <c r="Y21" s="469"/>
      <c r="Z21" s="469"/>
      <c r="AA21" s="469"/>
      <c r="AB21" s="470"/>
    </row>
    <row r="22" spans="2:28" ht="17.399999999999999" x14ac:dyDescent="0.3">
      <c r="B22" s="56"/>
      <c r="C22" s="56"/>
    </row>
    <row r="23" spans="2:28" ht="14.4" customHeight="1" x14ac:dyDescent="0.25"/>
    <row r="24" spans="2:28" ht="18" customHeight="1" x14ac:dyDescent="0.3">
      <c r="C24" s="381" t="s">
        <v>144</v>
      </c>
      <c r="D24" s="382"/>
      <c r="E24" s="382"/>
      <c r="F24" s="382"/>
      <c r="G24" s="382"/>
      <c r="H24" s="382"/>
      <c r="I24" s="382"/>
      <c r="J24" s="382"/>
      <c r="K24" s="382"/>
      <c r="L24" s="382"/>
      <c r="M24" s="382"/>
      <c r="N24" s="382"/>
      <c r="O24" s="382"/>
      <c r="P24" s="382"/>
      <c r="Q24" s="382"/>
      <c r="R24" s="382"/>
      <c r="S24" s="382"/>
      <c r="T24" s="382"/>
      <c r="U24" s="383"/>
    </row>
    <row r="25" spans="2:28" ht="18" customHeight="1" x14ac:dyDescent="0.3">
      <c r="C25" s="465" t="s">
        <v>145</v>
      </c>
      <c r="D25" s="425" t="s">
        <v>1</v>
      </c>
      <c r="E25" s="426"/>
      <c r="F25" s="426"/>
      <c r="G25" s="427"/>
      <c r="H25" s="422" t="s">
        <v>35</v>
      </c>
      <c r="I25" s="423"/>
      <c r="J25" s="423"/>
      <c r="K25" s="423"/>
      <c r="L25" s="423"/>
      <c r="M25" s="423"/>
      <c r="N25" s="423"/>
      <c r="O25" s="423"/>
      <c r="P25" s="423"/>
      <c r="Q25" s="424"/>
      <c r="R25" s="418" t="s">
        <v>0</v>
      </c>
      <c r="S25" s="418"/>
      <c r="T25" s="418"/>
      <c r="U25" s="419"/>
      <c r="Z25" s="463" t="s">
        <v>146</v>
      </c>
      <c r="AA25" s="464"/>
      <c r="AB25" s="137" t="s">
        <v>375</v>
      </c>
    </row>
    <row r="26" spans="2:28" ht="139.80000000000001" customHeight="1" x14ac:dyDescent="0.25">
      <c r="C26" s="466"/>
      <c r="D26" s="376" t="s">
        <v>470</v>
      </c>
      <c r="E26" s="377"/>
      <c r="F26" s="377"/>
      <c r="G26" s="378"/>
      <c r="H26" s="376" t="s">
        <v>469</v>
      </c>
      <c r="I26" s="377"/>
      <c r="J26" s="377"/>
      <c r="K26" s="377"/>
      <c r="L26" s="377"/>
      <c r="M26" s="377"/>
      <c r="N26" s="377"/>
      <c r="O26" s="377"/>
      <c r="P26" s="377"/>
      <c r="Q26" s="378"/>
      <c r="R26" s="376" t="s">
        <v>549</v>
      </c>
      <c r="S26" s="377"/>
      <c r="T26" s="377"/>
      <c r="U26" s="378"/>
    </row>
  </sheetData>
  <mergeCells count="32">
    <mergeCell ref="Z2:AB2"/>
    <mergeCell ref="D21:J21"/>
    <mergeCell ref="L21:P21"/>
    <mergeCell ref="R21:AB21"/>
    <mergeCell ref="D17:J17"/>
    <mergeCell ref="L17:P17"/>
    <mergeCell ref="R17:AB17"/>
    <mergeCell ref="D19:J19"/>
    <mergeCell ref="L19:P19"/>
    <mergeCell ref="R19:AB19"/>
    <mergeCell ref="D12:J12"/>
    <mergeCell ref="L12:P12"/>
    <mergeCell ref="R12:AB12"/>
    <mergeCell ref="D15:J15"/>
    <mergeCell ref="L15:P15"/>
    <mergeCell ref="R15:AB15"/>
    <mergeCell ref="R4:AB7"/>
    <mergeCell ref="B4:J7"/>
    <mergeCell ref="L4:P5"/>
    <mergeCell ref="L6:P7"/>
    <mergeCell ref="D10:J10"/>
    <mergeCell ref="L10:P10"/>
    <mergeCell ref="R10:AB10"/>
    <mergeCell ref="C24:U24"/>
    <mergeCell ref="Z25:AA25"/>
    <mergeCell ref="C25:C26"/>
    <mergeCell ref="D25:G25"/>
    <mergeCell ref="H25:Q25"/>
    <mergeCell ref="R25:U25"/>
    <mergeCell ref="D26:G26"/>
    <mergeCell ref="H26:Q26"/>
    <mergeCell ref="R26:U26"/>
  </mergeCells>
  <conditionalFormatting sqref="AB25">
    <cfRule type="cellIs" dxfId="58" priority="3" operator="equal">
      <formula>"Low"</formula>
    </cfRule>
    <cfRule type="cellIs" dxfId="57" priority="6" operator="equal">
      <formula>"Moderate"</formula>
    </cfRule>
    <cfRule type="cellIs" dxfId="56" priority="8" operator="equal">
      <formula>"High"</formula>
    </cfRule>
    <cfRule type="cellIs" dxfId="55" priority="9" operator="equal">
      <formula>"Extreme"</formula>
    </cfRule>
  </conditionalFormatting>
  <printOptions horizontalCentered="1"/>
  <pageMargins left="0.25" right="0.25" top="0.25" bottom="0.5" header="0.15" footer="0.25"/>
  <pageSetup scale="23" fitToHeight="2" orientation="landscape" blackAndWhite="1" horizontalDpi="300" verticalDpi="300" r:id="rId1"/>
  <headerFooter>
    <oddFooter>&amp;C&amp;P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0" id="{A5CCDF6F-032F-48B4-A469-BF0E9F97CBC0}">
            <xm:f>Data!$Q$2=1</xm:f>
            <x14:dxf>
              <fill>
                <patternFill>
                  <bgColor rgb="FFFFFF00"/>
                </patternFill>
              </fill>
            </x14:dxf>
          </x14:cfRule>
          <xm:sqref>R15:AB15 R19:AB19 R21:AB21</xm:sqref>
        </x14:conditionalFormatting>
        <x14:conditionalFormatting xmlns:xm="http://schemas.microsoft.com/office/excel/2006/main">
          <x14:cfRule type="expression" priority="120" id="{4A3356F9-A289-490F-A3D7-43D95B303DED}">
            <xm:f>Data!$Q$2=4</xm:f>
            <x14:dxf>
              <fill>
                <patternFill patternType="none">
                  <bgColor auto="1"/>
                </patternFill>
              </fill>
            </x14:dxf>
          </x14:cfRule>
          <xm:sqref>AB25 R10:AB10 R12:AB12 R17:AB17</xm:sqref>
        </x14:conditionalFormatting>
        <x14:conditionalFormatting xmlns:xm="http://schemas.microsoft.com/office/excel/2006/main">
          <x14:cfRule type="expression" priority="11" id="{1CB4D832-8F79-45F7-A434-4803D9B57927}">
            <xm:f>Data!$Q$2=2</xm:f>
            <x14:dxf>
              <fill>
                <patternFill>
                  <bgColor rgb="FFFFFF00"/>
                </patternFill>
              </fill>
            </x14:dxf>
          </x14:cfRule>
          <xm:sqref>R19:AB19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Data!$B$12:$B$15</xm:f>
          </x14:formula1>
          <xm:sqref>AB25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B21"/>
  <sheetViews>
    <sheetView showGridLines="0" topLeftCell="A2" zoomScale="80" zoomScaleNormal="80" workbookViewId="0">
      <pane xSplit="10" ySplit="6" topLeftCell="K8" activePane="bottomRight" state="frozen"/>
      <selection activeCell="A2" sqref="A2"/>
      <selection pane="topRight" activeCell="K2" sqref="K2"/>
      <selection pane="bottomLeft" activeCell="A9" sqref="A9"/>
      <selection pane="bottomRight" activeCell="K8" sqref="K8"/>
    </sheetView>
  </sheetViews>
  <sheetFormatPr defaultColWidth="8.88671875" defaultRowHeight="13.8" x14ac:dyDescent="0.25"/>
  <cols>
    <col min="1" max="1" width="2.33203125" style="5" customWidth="1"/>
    <col min="2" max="2" width="6.6640625" style="5" customWidth="1"/>
    <col min="3" max="3" width="14" style="5" customWidth="1"/>
    <col min="4" max="4" width="9.88671875" style="5" customWidth="1"/>
    <col min="5" max="5" width="8.88671875" style="5"/>
    <col min="6" max="6" width="10.6640625" style="5" customWidth="1"/>
    <col min="7" max="7" width="10.5546875" style="5" customWidth="1"/>
    <col min="8" max="8" width="8.88671875" style="5"/>
    <col min="9" max="9" width="10.44140625" style="5" customWidth="1"/>
    <col min="10" max="10" width="12.33203125" style="5" customWidth="1"/>
    <col min="11" max="11" width="1.6640625" style="5" customWidth="1"/>
    <col min="12" max="12" width="4.88671875" style="5" customWidth="1"/>
    <col min="13" max="13" width="0.6640625" style="5" customWidth="1"/>
    <col min="14" max="14" width="4.88671875" style="5" customWidth="1"/>
    <col min="15" max="15" width="0.6640625" style="5" customWidth="1"/>
    <col min="16" max="16" width="5.33203125" style="5" customWidth="1"/>
    <col min="17" max="17" width="0.6640625" style="5" customWidth="1"/>
    <col min="18" max="18" width="13.109375" style="5" customWidth="1"/>
    <col min="19" max="19" width="8.88671875" style="5"/>
    <col min="20" max="20" width="11.5546875" style="5" customWidth="1"/>
    <col min="21" max="21" width="9.6640625" style="5" customWidth="1"/>
    <col min="22" max="23" width="12.5546875" style="5" customWidth="1"/>
    <col min="24" max="24" width="11" style="5" customWidth="1"/>
    <col min="25" max="25" width="8.88671875" style="5"/>
    <col min="26" max="26" width="8.33203125" style="5" customWidth="1"/>
    <col min="27" max="27" width="8" style="5" customWidth="1"/>
    <col min="28" max="28" width="26.5546875" style="5" customWidth="1"/>
    <col min="29" max="16384" width="8.88671875" style="5"/>
  </cols>
  <sheetData>
    <row r="1" spans="1:28" ht="28.95" customHeight="1" x14ac:dyDescent="0.25">
      <c r="A1" s="40" t="str">
        <f>"Charter "&amp;Charter_Local</f>
        <v>Charter 0</v>
      </c>
      <c r="B1" s="40"/>
      <c r="C1" s="40"/>
      <c r="D1" s="41">
        <f>CUName_Local</f>
        <v>0</v>
      </c>
      <c r="E1" s="41"/>
      <c r="F1" s="41"/>
      <c r="G1" s="54"/>
      <c r="H1" s="41"/>
      <c r="I1" s="41"/>
      <c r="J1" s="41"/>
      <c r="K1" s="41"/>
      <c r="L1" s="41"/>
      <c r="M1" s="41"/>
      <c r="N1" s="41"/>
      <c r="O1" s="41"/>
      <c r="P1" s="41"/>
      <c r="Q1" s="41"/>
      <c r="R1" s="41"/>
      <c r="S1" s="41"/>
      <c r="T1" s="41"/>
      <c r="U1" s="41"/>
      <c r="V1" s="41"/>
      <c r="W1" s="41"/>
      <c r="X1" s="41"/>
      <c r="Y1" s="41"/>
      <c r="Z1" s="41"/>
      <c r="AA1" s="41"/>
      <c r="AB1" s="42" t="str">
        <f>"Eff. Date "&amp;TEXT(EffDate_Local,"MM/DD/YYYY")</f>
        <v xml:space="preserve">Eff. Date  </v>
      </c>
    </row>
    <row r="2" spans="1:28" ht="30" x14ac:dyDescent="0.5">
      <c r="A2" s="231" t="s">
        <v>397</v>
      </c>
      <c r="B2" s="33"/>
      <c r="C2" s="33"/>
      <c r="D2" s="33"/>
      <c r="E2" s="33"/>
      <c r="F2" s="33"/>
      <c r="Z2" s="467"/>
      <c r="AA2" s="467"/>
      <c r="AB2" s="467"/>
    </row>
    <row r="4" spans="1:28" ht="14.4" customHeight="1" x14ac:dyDescent="0.25">
      <c r="B4" s="431" t="s">
        <v>108</v>
      </c>
      <c r="C4" s="432"/>
      <c r="D4" s="432"/>
      <c r="E4" s="432"/>
      <c r="F4" s="432"/>
      <c r="G4" s="432"/>
      <c r="H4" s="432"/>
      <c r="I4" s="432"/>
      <c r="J4" s="433"/>
      <c r="L4" s="440" t="s">
        <v>452</v>
      </c>
      <c r="M4" s="441"/>
      <c r="N4" s="441"/>
      <c r="O4" s="441"/>
      <c r="P4" s="442"/>
      <c r="R4" s="431" t="s">
        <v>117</v>
      </c>
      <c r="S4" s="432"/>
      <c r="T4" s="432"/>
      <c r="U4" s="432"/>
      <c r="V4" s="432"/>
      <c r="W4" s="432"/>
      <c r="X4" s="432"/>
      <c r="Y4" s="432"/>
      <c r="Z4" s="432"/>
      <c r="AA4" s="432"/>
      <c r="AB4" s="433"/>
    </row>
    <row r="5" spans="1:28" ht="18.75" customHeight="1" x14ac:dyDescent="0.35">
      <c r="A5" s="55"/>
      <c r="B5" s="434"/>
      <c r="C5" s="435"/>
      <c r="D5" s="435"/>
      <c r="E5" s="435"/>
      <c r="F5" s="435"/>
      <c r="G5" s="435"/>
      <c r="H5" s="435"/>
      <c r="I5" s="435"/>
      <c r="J5" s="436"/>
      <c r="L5" s="443"/>
      <c r="M5" s="444"/>
      <c r="N5" s="444"/>
      <c r="O5" s="444"/>
      <c r="P5" s="445"/>
      <c r="R5" s="434"/>
      <c r="S5" s="435"/>
      <c r="T5" s="435"/>
      <c r="U5" s="435"/>
      <c r="V5" s="435"/>
      <c r="W5" s="435"/>
      <c r="X5" s="435"/>
      <c r="Y5" s="435"/>
      <c r="Z5" s="435"/>
      <c r="AA5" s="435"/>
      <c r="AB5" s="436"/>
    </row>
    <row r="6" spans="1:28" ht="18" x14ac:dyDescent="0.35">
      <c r="A6" s="55"/>
      <c r="B6" s="434"/>
      <c r="C6" s="435"/>
      <c r="D6" s="435"/>
      <c r="E6" s="435"/>
      <c r="F6" s="435"/>
      <c r="G6" s="435"/>
      <c r="H6" s="435"/>
      <c r="I6" s="435"/>
      <c r="J6" s="436"/>
      <c r="L6" s="440" t="str">
        <f>IF(Data!Q2="","",IF(Data!Q2=1,"All Steps are Required",IF(Data!Q2=2,"Baseline I",IF(Data!Q2=3,"Baseline II","No Review Required"))))</f>
        <v>No Review Required</v>
      </c>
      <c r="M6" s="441"/>
      <c r="N6" s="441"/>
      <c r="O6" s="441"/>
      <c r="P6" s="442"/>
      <c r="R6" s="434"/>
      <c r="S6" s="435"/>
      <c r="T6" s="435"/>
      <c r="U6" s="435"/>
      <c r="V6" s="435"/>
      <c r="W6" s="435"/>
      <c r="X6" s="435"/>
      <c r="Y6" s="435"/>
      <c r="Z6" s="435"/>
      <c r="AA6" s="435"/>
      <c r="AB6" s="436"/>
    </row>
    <row r="7" spans="1:28" ht="18" x14ac:dyDescent="0.35">
      <c r="A7" s="55"/>
      <c r="B7" s="437"/>
      <c r="C7" s="438"/>
      <c r="D7" s="438"/>
      <c r="E7" s="438"/>
      <c r="F7" s="438"/>
      <c r="G7" s="438"/>
      <c r="H7" s="438"/>
      <c r="I7" s="438"/>
      <c r="J7" s="439"/>
      <c r="L7" s="443"/>
      <c r="M7" s="444"/>
      <c r="N7" s="444"/>
      <c r="O7" s="444"/>
      <c r="P7" s="445"/>
      <c r="R7" s="437"/>
      <c r="S7" s="438"/>
      <c r="T7" s="438"/>
      <c r="U7" s="438"/>
      <c r="V7" s="438"/>
      <c r="W7" s="438"/>
      <c r="X7" s="438"/>
      <c r="Y7" s="438"/>
      <c r="Z7" s="438"/>
      <c r="AA7" s="438"/>
      <c r="AB7" s="439"/>
    </row>
    <row r="9" spans="1:28" ht="14.4" customHeight="1" x14ac:dyDescent="0.3">
      <c r="B9" s="56" t="s">
        <v>88</v>
      </c>
      <c r="C9" s="56"/>
      <c r="L9" s="141"/>
      <c r="M9" s="141"/>
      <c r="N9" s="141"/>
      <c r="O9" s="141"/>
      <c r="Q9" s="141"/>
    </row>
    <row r="10" spans="1:28" ht="62.4" customHeight="1" x14ac:dyDescent="0.25">
      <c r="B10" s="124" t="s">
        <v>36</v>
      </c>
      <c r="C10" s="138" t="s">
        <v>131</v>
      </c>
      <c r="D10" s="376" t="s">
        <v>546</v>
      </c>
      <c r="E10" s="377"/>
      <c r="F10" s="377"/>
      <c r="G10" s="377"/>
      <c r="H10" s="377"/>
      <c r="I10" s="377"/>
      <c r="J10" s="378"/>
      <c r="L10" s="428" t="str">
        <f>IF(Data!Q2="","",IF(Data!Q2=1,"Required Step",IF(OR(Data!Q2=2,Data!Q2=3),"Baseline Step","Optional Step")))</f>
        <v>Optional Step</v>
      </c>
      <c r="M10" s="429"/>
      <c r="N10" s="429"/>
      <c r="O10" s="429"/>
      <c r="P10" s="430"/>
      <c r="Q10" s="141"/>
      <c r="R10" s="404"/>
      <c r="S10" s="405"/>
      <c r="T10" s="405"/>
      <c r="U10" s="405"/>
      <c r="V10" s="405"/>
      <c r="W10" s="405"/>
      <c r="X10" s="405"/>
      <c r="Y10" s="405"/>
      <c r="Z10" s="405"/>
      <c r="AA10" s="405"/>
      <c r="AB10" s="406"/>
    </row>
    <row r="11" spans="1:28" x14ac:dyDescent="0.25">
      <c r="B11" s="58"/>
      <c r="C11" s="6"/>
      <c r="L11" s="141"/>
      <c r="M11" s="141"/>
      <c r="N11" s="141"/>
      <c r="O11" s="141"/>
      <c r="Q11" s="141"/>
    </row>
    <row r="12" spans="1:28" ht="75.599999999999994" customHeight="1" x14ac:dyDescent="0.25">
      <c r="B12" s="124" t="s">
        <v>37</v>
      </c>
      <c r="C12" s="138" t="s">
        <v>89</v>
      </c>
      <c r="D12" s="376" t="s">
        <v>547</v>
      </c>
      <c r="E12" s="377"/>
      <c r="F12" s="377"/>
      <c r="G12" s="377"/>
      <c r="H12" s="377"/>
      <c r="I12" s="377"/>
      <c r="J12" s="378"/>
      <c r="L12" s="428" t="str">
        <f>IF(Data!Q2="","",IF(Data!Q2=1,"Required Step",IF(OR(Data!Q2=2,Data!Q2=3),"Baseline Step","Optional Step")))</f>
        <v>Optional Step</v>
      </c>
      <c r="M12" s="429"/>
      <c r="N12" s="429"/>
      <c r="O12" s="429"/>
      <c r="P12" s="430"/>
      <c r="Q12" s="141"/>
      <c r="R12" s="404"/>
      <c r="S12" s="405"/>
      <c r="T12" s="405"/>
      <c r="U12" s="405"/>
      <c r="V12" s="405"/>
      <c r="W12" s="405"/>
      <c r="X12" s="405"/>
      <c r="Y12" s="405"/>
      <c r="Z12" s="405"/>
      <c r="AA12" s="405"/>
      <c r="AB12" s="406"/>
    </row>
    <row r="13" spans="1:28" x14ac:dyDescent="0.25">
      <c r="B13" s="142"/>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row>
    <row r="14" spans="1:28" ht="63" customHeight="1" x14ac:dyDescent="0.25">
      <c r="B14" s="124" t="s">
        <v>38</v>
      </c>
      <c r="C14" s="138" t="s">
        <v>548</v>
      </c>
      <c r="D14" s="376" t="s">
        <v>448</v>
      </c>
      <c r="E14" s="377"/>
      <c r="F14" s="377"/>
      <c r="G14" s="377"/>
      <c r="H14" s="377"/>
      <c r="I14" s="377"/>
      <c r="J14" s="378"/>
      <c r="L14" s="428" t="str">
        <f>IF(Data!Q2="","",IF(Data!Q2=1,"Required Step","Optional Step"))</f>
        <v>Optional Step</v>
      </c>
      <c r="M14" s="429"/>
      <c r="N14" s="429"/>
      <c r="O14" s="429"/>
      <c r="P14" s="430"/>
      <c r="Q14" s="141"/>
      <c r="R14" s="468"/>
      <c r="S14" s="469"/>
      <c r="T14" s="469"/>
      <c r="U14" s="469"/>
      <c r="V14" s="469"/>
      <c r="W14" s="469"/>
      <c r="X14" s="469"/>
      <c r="Y14" s="469"/>
      <c r="Z14" s="469"/>
      <c r="AA14" s="469"/>
      <c r="AB14" s="470"/>
    </row>
    <row r="15" spans="1:28" ht="17.399999999999999" x14ac:dyDescent="0.25">
      <c r="B15" s="124"/>
      <c r="C15" s="343"/>
      <c r="D15" s="344"/>
      <c r="E15" s="344"/>
      <c r="F15" s="344"/>
      <c r="G15" s="344"/>
      <c r="H15" s="344"/>
      <c r="I15" s="344"/>
      <c r="J15" s="344"/>
      <c r="K15" s="12"/>
      <c r="L15" s="345"/>
      <c r="M15" s="345"/>
      <c r="N15" s="345"/>
      <c r="O15" s="345"/>
      <c r="P15" s="345"/>
      <c r="Q15" s="141"/>
      <c r="R15" s="341"/>
      <c r="S15" s="341"/>
      <c r="T15" s="341"/>
      <c r="U15" s="341"/>
      <c r="V15" s="341"/>
      <c r="W15" s="341"/>
      <c r="X15" s="341"/>
      <c r="Y15" s="341"/>
      <c r="Z15" s="341"/>
      <c r="AA15" s="341"/>
      <c r="AB15" s="341"/>
    </row>
    <row r="16" spans="1:28" ht="70.5" customHeight="1" x14ac:dyDescent="0.25">
      <c r="B16" s="124" t="s">
        <v>39</v>
      </c>
      <c r="C16" s="138" t="s">
        <v>513</v>
      </c>
      <c r="D16" s="471" t="s">
        <v>529</v>
      </c>
      <c r="E16" s="472"/>
      <c r="F16" s="472"/>
      <c r="G16" s="472"/>
      <c r="H16" s="472"/>
      <c r="I16" s="472"/>
      <c r="J16" s="473"/>
      <c r="L16" s="474" t="str">
        <f>IF(Data!Q2="","",IF(Data!Q2=1,"Required Step",IF(Data!Q2=2,"Baseline Step","Optional Step")))</f>
        <v>Optional Step</v>
      </c>
      <c r="M16" s="429"/>
      <c r="N16" s="429"/>
      <c r="O16" s="429"/>
      <c r="P16" s="430"/>
      <c r="Q16" s="141"/>
      <c r="R16" s="468"/>
      <c r="S16" s="469"/>
      <c r="T16" s="469"/>
      <c r="U16" s="469"/>
      <c r="V16" s="469"/>
      <c r="W16" s="469"/>
      <c r="X16" s="469"/>
      <c r="Y16" s="469"/>
      <c r="Z16" s="469"/>
      <c r="AA16" s="469"/>
      <c r="AB16" s="470"/>
    </row>
    <row r="17" spans="3:28" x14ac:dyDescent="0.25">
      <c r="L17" s="342"/>
      <c r="M17" s="342"/>
      <c r="N17" s="342"/>
      <c r="O17" s="342"/>
      <c r="P17" s="342"/>
      <c r="Q17" s="342"/>
    </row>
    <row r="19" spans="3:28" ht="18" customHeight="1" x14ac:dyDescent="0.3">
      <c r="C19" s="381" t="s">
        <v>144</v>
      </c>
      <c r="D19" s="382"/>
      <c r="E19" s="382"/>
      <c r="F19" s="382"/>
      <c r="G19" s="382"/>
      <c r="H19" s="382"/>
      <c r="I19" s="382"/>
      <c r="J19" s="382"/>
      <c r="K19" s="382"/>
      <c r="L19" s="382"/>
      <c r="M19" s="382"/>
      <c r="N19" s="382"/>
      <c r="O19" s="382"/>
      <c r="P19" s="382"/>
      <c r="Q19" s="382"/>
      <c r="R19" s="382"/>
      <c r="S19" s="382"/>
      <c r="T19" s="382"/>
      <c r="U19" s="383"/>
    </row>
    <row r="20" spans="3:28" ht="18" customHeight="1" x14ac:dyDescent="0.3">
      <c r="C20" s="475" t="s">
        <v>141</v>
      </c>
      <c r="D20" s="425" t="s">
        <v>1</v>
      </c>
      <c r="E20" s="426"/>
      <c r="F20" s="426"/>
      <c r="G20" s="427"/>
      <c r="H20" s="422" t="s">
        <v>35</v>
      </c>
      <c r="I20" s="423"/>
      <c r="J20" s="423"/>
      <c r="K20" s="423"/>
      <c r="L20" s="423"/>
      <c r="M20" s="423"/>
      <c r="N20" s="423"/>
      <c r="O20" s="423"/>
      <c r="P20" s="423"/>
      <c r="Q20" s="424"/>
      <c r="R20" s="418" t="s">
        <v>0</v>
      </c>
      <c r="S20" s="418"/>
      <c r="T20" s="418"/>
      <c r="U20" s="419"/>
      <c r="Z20" s="463" t="s">
        <v>148</v>
      </c>
      <c r="AA20" s="464"/>
      <c r="AB20" s="137" t="s">
        <v>375</v>
      </c>
    </row>
    <row r="21" spans="3:28" ht="162.6" customHeight="1" x14ac:dyDescent="0.25">
      <c r="C21" s="476"/>
      <c r="D21" s="376" t="s">
        <v>471</v>
      </c>
      <c r="E21" s="377"/>
      <c r="F21" s="377"/>
      <c r="G21" s="378"/>
      <c r="H21" s="376" t="s">
        <v>472</v>
      </c>
      <c r="I21" s="377"/>
      <c r="J21" s="377"/>
      <c r="K21" s="377"/>
      <c r="L21" s="377"/>
      <c r="M21" s="377"/>
      <c r="N21" s="377"/>
      <c r="O21" s="377"/>
      <c r="P21" s="377"/>
      <c r="Q21" s="378"/>
      <c r="R21" s="376" t="s">
        <v>473</v>
      </c>
      <c r="S21" s="377"/>
      <c r="T21" s="377"/>
      <c r="U21" s="378"/>
    </row>
  </sheetData>
  <mergeCells count="26">
    <mergeCell ref="Z2:AB2"/>
    <mergeCell ref="B4:J7"/>
    <mergeCell ref="D12:J12"/>
    <mergeCell ref="D14:J14"/>
    <mergeCell ref="D10:J10"/>
    <mergeCell ref="R12:AB12"/>
    <mergeCell ref="R4:AB7"/>
    <mergeCell ref="R10:AB10"/>
    <mergeCell ref="R14:AB14"/>
    <mergeCell ref="L4:P5"/>
    <mergeCell ref="L6:P7"/>
    <mergeCell ref="L10:P10"/>
    <mergeCell ref="L12:P12"/>
    <mergeCell ref="L14:P14"/>
    <mergeCell ref="D16:J16"/>
    <mergeCell ref="L16:P16"/>
    <mergeCell ref="R16:AB16"/>
    <mergeCell ref="Z20:AA20"/>
    <mergeCell ref="D21:G21"/>
    <mergeCell ref="H21:Q21"/>
    <mergeCell ref="R21:U21"/>
    <mergeCell ref="C19:U19"/>
    <mergeCell ref="C20:C21"/>
    <mergeCell ref="D20:G20"/>
    <mergeCell ref="H20:Q20"/>
    <mergeCell ref="R20:U20"/>
  </mergeCells>
  <conditionalFormatting sqref="AB20">
    <cfRule type="cellIs" dxfId="51" priority="5" operator="equal">
      <formula>"Low"</formula>
    </cfRule>
    <cfRule type="cellIs" dxfId="50" priority="6" operator="equal">
      <formula>"Moderate"</formula>
    </cfRule>
    <cfRule type="cellIs" dxfId="49" priority="7" operator="equal">
      <formula>"High"</formula>
    </cfRule>
    <cfRule type="cellIs" dxfId="48" priority="8" operator="equal">
      <formula>"Extreme"</formula>
    </cfRule>
  </conditionalFormatting>
  <printOptions horizontalCentered="1"/>
  <pageMargins left="0.25" right="0.25" top="0.25" bottom="0.5" header="0.15" footer="0.25"/>
  <pageSetup scale="23" orientation="landscape" blackAndWhite="1" horizontalDpi="300" verticalDpi="300" r:id="rId1"/>
  <headerFooter>
    <oddFooter>&amp;C&amp;P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20" id="{93D09112-1B57-464B-B93E-2EC1A644751A}">
            <xm:f>Data!$Q$2=4</xm:f>
            <x14:dxf>
              <fill>
                <patternFill patternType="none">
                  <bgColor auto="1"/>
                </patternFill>
              </fill>
            </x14:dxf>
          </x14:cfRule>
          <xm:sqref>AB20 R10:AB10 R12:AB12</xm:sqref>
        </x14:conditionalFormatting>
        <x14:conditionalFormatting xmlns:xm="http://schemas.microsoft.com/office/excel/2006/main">
          <x14:cfRule type="expression" priority="121" id="{93FDED87-725B-497E-A072-F3AF5491E439}">
            <xm:f>Data!$Q$2=1</xm:f>
            <x14:dxf>
              <fill>
                <patternFill>
                  <bgColor rgb="FFFFFF00"/>
                </patternFill>
              </fill>
            </x14:dxf>
          </x14:cfRule>
          <xm:sqref>R14:AB15</xm:sqref>
        </x14:conditionalFormatting>
        <x14:conditionalFormatting xmlns:xm="http://schemas.microsoft.com/office/excel/2006/main">
          <x14:cfRule type="expression" priority="2" id="{CF1DB2A4-C382-4236-833D-5C1B5016F428}">
            <xm:f>Data!$Q$2=1</xm:f>
            <x14:dxf>
              <fill>
                <patternFill>
                  <bgColor rgb="FFFFFF00"/>
                </patternFill>
              </fill>
            </x14:dxf>
          </x14:cfRule>
          <xm:sqref>R16:AB16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Data!$B$12:$B$15</xm:f>
          </x14:formula1>
          <xm:sqref>AB20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autoPageBreaks="0" fitToPage="1"/>
  </sheetPr>
  <dimension ref="A1:AB33"/>
  <sheetViews>
    <sheetView showGridLines="0" topLeftCell="A2" zoomScale="80" zoomScaleNormal="80" workbookViewId="0">
      <pane xSplit="10" ySplit="6" topLeftCell="K8" activePane="bottomRight" state="frozen"/>
      <selection activeCell="A2" sqref="A2"/>
      <selection pane="topRight" activeCell="K2" sqref="K2"/>
      <selection pane="bottomLeft" activeCell="A9" sqref="A9"/>
      <selection pane="bottomRight" activeCell="K8" sqref="K8"/>
    </sheetView>
  </sheetViews>
  <sheetFormatPr defaultColWidth="8.88671875" defaultRowHeight="13.8" x14ac:dyDescent="0.25"/>
  <cols>
    <col min="1" max="1" width="2" style="5" customWidth="1"/>
    <col min="2" max="2" width="6.6640625" style="5" customWidth="1"/>
    <col min="3" max="3" width="12.109375" style="5" customWidth="1"/>
    <col min="4" max="4" width="9.33203125" style="5" customWidth="1"/>
    <col min="5" max="5" width="8.88671875" style="5"/>
    <col min="6" max="7" width="12.109375" style="5" customWidth="1"/>
    <col min="8" max="10" width="10.33203125" style="5" customWidth="1"/>
    <col min="11" max="11" width="1.5546875" style="5" customWidth="1"/>
    <col min="12" max="12" width="5.109375" style="5" customWidth="1"/>
    <col min="13" max="13" width="0.6640625" style="5" customWidth="1"/>
    <col min="14" max="14" width="4.88671875" style="5" customWidth="1"/>
    <col min="15" max="15" width="1" style="5" customWidth="1"/>
    <col min="16" max="16" width="4.88671875" style="5" customWidth="1"/>
    <col min="17" max="17" width="1" style="5" customWidth="1"/>
    <col min="18" max="19" width="8.88671875" style="5"/>
    <col min="20" max="20" width="17.33203125" style="5" customWidth="1"/>
    <col min="21" max="21" width="10.6640625" style="5" customWidth="1"/>
    <col min="22" max="23" width="13.33203125" style="5" customWidth="1"/>
    <col min="24" max="27" width="8.44140625" style="5" customWidth="1"/>
    <col min="28" max="28" width="28" style="5" customWidth="1"/>
    <col min="29" max="16384" width="8.88671875" style="5"/>
  </cols>
  <sheetData>
    <row r="1" spans="1:28" ht="28.95" customHeight="1" x14ac:dyDescent="0.25">
      <c r="A1" s="40" t="str">
        <f>"Charter "&amp;Charter_Local</f>
        <v>Charter 0</v>
      </c>
      <c r="B1" s="40"/>
      <c r="C1" s="40"/>
      <c r="D1" s="41">
        <f>CUName_Local</f>
        <v>0</v>
      </c>
      <c r="E1" s="41"/>
      <c r="F1" s="41"/>
      <c r="G1" s="54"/>
      <c r="H1" s="41"/>
      <c r="I1" s="41"/>
      <c r="J1" s="41"/>
      <c r="K1" s="41"/>
      <c r="L1" s="41"/>
      <c r="M1" s="41"/>
      <c r="N1" s="41"/>
      <c r="O1" s="41"/>
      <c r="P1" s="41"/>
      <c r="Q1" s="41"/>
      <c r="R1" s="41"/>
      <c r="S1" s="41"/>
      <c r="T1" s="41"/>
      <c r="U1" s="41"/>
      <c r="V1" s="41"/>
      <c r="W1" s="41"/>
      <c r="X1" s="41"/>
      <c r="Y1" s="41"/>
      <c r="Z1" s="41"/>
      <c r="AA1" s="41"/>
      <c r="AB1" s="42" t="str">
        <f>"Eff. Date "&amp;TEXT(EffDate_Local,"MM/DD/YYYY")</f>
        <v xml:space="preserve">Eff. Date  </v>
      </c>
    </row>
    <row r="2" spans="1:28" ht="30" x14ac:dyDescent="0.5">
      <c r="A2" s="231" t="s">
        <v>398</v>
      </c>
      <c r="B2" s="33"/>
      <c r="C2" s="33"/>
      <c r="D2" s="33"/>
      <c r="E2" s="33"/>
      <c r="F2" s="33"/>
      <c r="G2" s="33"/>
      <c r="H2" s="33"/>
      <c r="I2" s="33"/>
      <c r="Y2" s="467"/>
      <c r="Z2" s="467"/>
      <c r="AA2" s="467"/>
      <c r="AB2" s="467"/>
    </row>
    <row r="4" spans="1:28" x14ac:dyDescent="0.25">
      <c r="B4" s="431" t="s">
        <v>108</v>
      </c>
      <c r="C4" s="432"/>
      <c r="D4" s="432"/>
      <c r="E4" s="432"/>
      <c r="F4" s="432"/>
      <c r="G4" s="432"/>
      <c r="H4" s="432"/>
      <c r="I4" s="432"/>
      <c r="J4" s="433"/>
      <c r="L4" s="440" t="s">
        <v>452</v>
      </c>
      <c r="M4" s="441"/>
      <c r="N4" s="441"/>
      <c r="O4" s="441"/>
      <c r="P4" s="442"/>
      <c r="R4" s="431" t="s">
        <v>117</v>
      </c>
      <c r="S4" s="432"/>
      <c r="T4" s="432"/>
      <c r="U4" s="432"/>
      <c r="V4" s="432"/>
      <c r="W4" s="432"/>
      <c r="X4" s="432"/>
      <c r="Y4" s="432"/>
      <c r="Z4" s="432"/>
      <c r="AA4" s="432"/>
      <c r="AB4" s="433"/>
    </row>
    <row r="5" spans="1:28" ht="18.75" customHeight="1" x14ac:dyDescent="0.35">
      <c r="A5" s="55"/>
      <c r="B5" s="434"/>
      <c r="C5" s="435"/>
      <c r="D5" s="435"/>
      <c r="E5" s="435"/>
      <c r="F5" s="435"/>
      <c r="G5" s="435"/>
      <c r="H5" s="435"/>
      <c r="I5" s="435"/>
      <c r="J5" s="436"/>
      <c r="L5" s="443"/>
      <c r="M5" s="444"/>
      <c r="N5" s="444"/>
      <c r="O5" s="444"/>
      <c r="P5" s="445"/>
      <c r="R5" s="434"/>
      <c r="S5" s="435"/>
      <c r="T5" s="435"/>
      <c r="U5" s="435"/>
      <c r="V5" s="435"/>
      <c r="W5" s="435"/>
      <c r="X5" s="435"/>
      <c r="Y5" s="435"/>
      <c r="Z5" s="435"/>
      <c r="AA5" s="435"/>
      <c r="AB5" s="436"/>
    </row>
    <row r="6" spans="1:28" ht="18" x14ac:dyDescent="0.35">
      <c r="A6" s="55"/>
      <c r="B6" s="434"/>
      <c r="C6" s="435"/>
      <c r="D6" s="435"/>
      <c r="E6" s="435"/>
      <c r="F6" s="435"/>
      <c r="G6" s="435"/>
      <c r="H6" s="435"/>
      <c r="I6" s="435"/>
      <c r="J6" s="436"/>
      <c r="L6" s="440" t="str">
        <f>IF(Data!Q2="","",IF(Data!Q2=1,"All Steps are Required",IF(Data!Q2=2,"Baseline I",IF(Data!Q2=3,"Baseline II","No Review Required"))))</f>
        <v>No Review Required</v>
      </c>
      <c r="M6" s="441"/>
      <c r="N6" s="441"/>
      <c r="O6" s="441"/>
      <c r="P6" s="442"/>
      <c r="R6" s="434"/>
      <c r="S6" s="435"/>
      <c r="T6" s="435"/>
      <c r="U6" s="435"/>
      <c r="V6" s="435"/>
      <c r="W6" s="435"/>
      <c r="X6" s="435"/>
      <c r="Y6" s="435"/>
      <c r="Z6" s="435"/>
      <c r="AA6" s="435"/>
      <c r="AB6" s="436"/>
    </row>
    <row r="7" spans="1:28" ht="18" x14ac:dyDescent="0.35">
      <c r="A7" s="55"/>
      <c r="B7" s="437"/>
      <c r="C7" s="438"/>
      <c r="D7" s="438"/>
      <c r="E7" s="438"/>
      <c r="F7" s="438"/>
      <c r="G7" s="438"/>
      <c r="H7" s="438"/>
      <c r="I7" s="438"/>
      <c r="J7" s="439"/>
      <c r="L7" s="443"/>
      <c r="M7" s="444"/>
      <c r="N7" s="444"/>
      <c r="O7" s="444"/>
      <c r="P7" s="445"/>
      <c r="R7" s="437"/>
      <c r="S7" s="438"/>
      <c r="T7" s="438"/>
      <c r="U7" s="438"/>
      <c r="V7" s="438"/>
      <c r="W7" s="438"/>
      <c r="X7" s="438"/>
      <c r="Y7" s="438"/>
      <c r="Z7" s="438"/>
      <c r="AA7" s="438"/>
      <c r="AB7" s="439"/>
    </row>
    <row r="9" spans="1:28" ht="14.4" customHeight="1" x14ac:dyDescent="0.3">
      <c r="B9" s="56" t="s">
        <v>2</v>
      </c>
      <c r="C9" s="56"/>
    </row>
    <row r="10" spans="1:28" ht="60.6" customHeight="1" x14ac:dyDescent="0.25">
      <c r="B10" s="124" t="s">
        <v>36</v>
      </c>
      <c r="C10" s="138" t="s">
        <v>87</v>
      </c>
      <c r="D10" s="376" t="s">
        <v>86</v>
      </c>
      <c r="E10" s="377"/>
      <c r="F10" s="377"/>
      <c r="G10" s="377"/>
      <c r="H10" s="377"/>
      <c r="I10" s="377"/>
      <c r="J10" s="378"/>
      <c r="L10" s="428" t="str">
        <f>IF(Data!Q2="","",IF(Data!Q2=1,"Required Step",IF(OR(Data!Q2=2,Data!Q2=3),"Baseline Step","Optional Step")))</f>
        <v>Optional Step</v>
      </c>
      <c r="M10" s="429"/>
      <c r="N10" s="429"/>
      <c r="O10" s="429"/>
      <c r="P10" s="430"/>
      <c r="R10" s="404"/>
      <c r="S10" s="405"/>
      <c r="T10" s="405"/>
      <c r="U10" s="405"/>
      <c r="V10" s="405"/>
      <c r="W10" s="405"/>
      <c r="X10" s="405"/>
      <c r="Y10" s="405"/>
      <c r="Z10" s="405"/>
      <c r="AA10" s="405"/>
      <c r="AB10" s="406"/>
    </row>
    <row r="11" spans="1:28" x14ac:dyDescent="0.25">
      <c r="B11" s="142"/>
    </row>
    <row r="12" spans="1:28" ht="64.2" customHeight="1" x14ac:dyDescent="0.25">
      <c r="B12" s="124" t="s">
        <v>37</v>
      </c>
      <c r="C12" s="138" t="s">
        <v>71</v>
      </c>
      <c r="D12" s="376" t="s">
        <v>115</v>
      </c>
      <c r="E12" s="377"/>
      <c r="F12" s="377"/>
      <c r="G12" s="377"/>
      <c r="H12" s="377"/>
      <c r="I12" s="377"/>
      <c r="J12" s="378"/>
      <c r="L12" s="428" t="str">
        <f>IF(Data!Q2="","",IF(Data!Q2=1,"Required Step","Optional Step"))</f>
        <v>Optional Step</v>
      </c>
      <c r="M12" s="429"/>
      <c r="N12" s="429"/>
      <c r="O12" s="429"/>
      <c r="P12" s="430"/>
      <c r="R12" s="468"/>
      <c r="S12" s="469"/>
      <c r="T12" s="469"/>
      <c r="U12" s="469"/>
      <c r="V12" s="469"/>
      <c r="W12" s="469"/>
      <c r="X12" s="469"/>
      <c r="Y12" s="469"/>
      <c r="Z12" s="469"/>
      <c r="AA12" s="469"/>
      <c r="AB12" s="470"/>
    </row>
    <row r="13" spans="1:28" x14ac:dyDescent="0.25">
      <c r="B13" s="142"/>
    </row>
    <row r="14" spans="1:28" ht="77.400000000000006" customHeight="1" x14ac:dyDescent="0.25">
      <c r="B14" s="124" t="s">
        <v>38</v>
      </c>
      <c r="C14" s="138" t="s">
        <v>386</v>
      </c>
      <c r="D14" s="376" t="s">
        <v>449</v>
      </c>
      <c r="E14" s="377"/>
      <c r="F14" s="377"/>
      <c r="G14" s="377"/>
      <c r="H14" s="377"/>
      <c r="I14" s="377"/>
      <c r="J14" s="378"/>
      <c r="L14" s="428" t="str">
        <f>IF(Data!Q2="","",IF(Data!Q2=1,"Required Step",IF(Data!Q2=2,"Baseline Step","Optional Step")))</f>
        <v>Optional Step</v>
      </c>
      <c r="M14" s="429"/>
      <c r="N14" s="429"/>
      <c r="O14" s="429"/>
      <c r="P14" s="430"/>
      <c r="R14" s="468"/>
      <c r="S14" s="469"/>
      <c r="T14" s="469"/>
      <c r="U14" s="469"/>
      <c r="V14" s="469"/>
      <c r="W14" s="469"/>
      <c r="X14" s="469"/>
      <c r="Y14" s="469"/>
      <c r="Z14" s="469"/>
      <c r="AA14" s="469"/>
      <c r="AB14" s="470"/>
    </row>
    <row r="15" spans="1:28" x14ac:dyDescent="0.25">
      <c r="B15" s="142"/>
    </row>
    <row r="16" spans="1:28" ht="36.6" customHeight="1" x14ac:dyDescent="0.25">
      <c r="B16" s="124" t="s">
        <v>39</v>
      </c>
      <c r="C16" s="138" t="s">
        <v>60</v>
      </c>
      <c r="D16" s="376" t="s">
        <v>51</v>
      </c>
      <c r="E16" s="377"/>
      <c r="F16" s="377"/>
      <c r="G16" s="377"/>
      <c r="H16" s="377"/>
      <c r="I16" s="377"/>
      <c r="J16" s="378"/>
      <c r="L16" s="428" t="str">
        <f>IF(Data!Q2="","",IF(Data!Q2=1,"Required Step",IF(Data!Q2=2,"Baseline Step","Optional Step")))</f>
        <v>Optional Step</v>
      </c>
      <c r="M16" s="429"/>
      <c r="N16" s="429"/>
      <c r="O16" s="429"/>
      <c r="P16" s="430"/>
      <c r="R16" s="468"/>
      <c r="S16" s="469"/>
      <c r="T16" s="469"/>
      <c r="U16" s="469"/>
      <c r="V16" s="469"/>
      <c r="W16" s="469"/>
      <c r="X16" s="469"/>
      <c r="Y16" s="469"/>
      <c r="Z16" s="469"/>
      <c r="AA16" s="469"/>
      <c r="AB16" s="470"/>
    </row>
    <row r="17" spans="2:28" x14ac:dyDescent="0.25">
      <c r="B17" s="142"/>
    </row>
    <row r="18" spans="2:28" ht="22.8" customHeight="1" x14ac:dyDescent="0.25">
      <c r="B18" s="124" t="s">
        <v>40</v>
      </c>
      <c r="C18" s="138" t="s">
        <v>61</v>
      </c>
      <c r="D18" s="376" t="s">
        <v>488</v>
      </c>
      <c r="E18" s="377"/>
      <c r="F18" s="377"/>
      <c r="G18" s="377"/>
      <c r="H18" s="377"/>
      <c r="I18" s="377"/>
      <c r="J18" s="378"/>
      <c r="L18" s="428" t="str">
        <f>IF(Data!Q2="","",IF(Data!Q2=1,"Required Step",IF(Data!Q2=2,"Baseline Step","Optional Step")))</f>
        <v>Optional Step</v>
      </c>
      <c r="M18" s="429"/>
      <c r="N18" s="429"/>
      <c r="O18" s="429"/>
      <c r="P18" s="430"/>
      <c r="R18" s="468"/>
      <c r="S18" s="469"/>
      <c r="T18" s="469"/>
      <c r="U18" s="469"/>
      <c r="V18" s="469"/>
      <c r="W18" s="469"/>
      <c r="X18" s="469"/>
      <c r="Y18" s="469"/>
      <c r="Z18" s="469"/>
      <c r="AA18" s="469"/>
      <c r="AB18" s="470"/>
    </row>
    <row r="19" spans="2:28" x14ac:dyDescent="0.25">
      <c r="B19" s="135"/>
      <c r="L19" s="135"/>
      <c r="M19" s="135"/>
      <c r="N19" s="135"/>
      <c r="O19" s="135"/>
      <c r="P19" s="135"/>
      <c r="Q19" s="135">
        <f t="shared" ref="Q19" si="0">COUNTIF(Q10:Q18,"Yes")</f>
        <v>0</v>
      </c>
    </row>
    <row r="21" spans="2:28" ht="18" customHeight="1" x14ac:dyDescent="0.3">
      <c r="C21" s="381" t="s">
        <v>144</v>
      </c>
      <c r="D21" s="382"/>
      <c r="E21" s="382"/>
      <c r="F21" s="382"/>
      <c r="G21" s="382"/>
      <c r="H21" s="382"/>
      <c r="I21" s="382"/>
      <c r="J21" s="382"/>
      <c r="K21" s="382"/>
      <c r="L21" s="382"/>
      <c r="M21" s="382"/>
      <c r="N21" s="382"/>
      <c r="O21" s="382"/>
      <c r="P21" s="382"/>
      <c r="Q21" s="382"/>
      <c r="R21" s="382"/>
      <c r="S21" s="382"/>
      <c r="T21" s="382"/>
      <c r="U21" s="383"/>
    </row>
    <row r="22" spans="2:28" ht="20.399999999999999" x14ac:dyDescent="0.3">
      <c r="C22" s="477" t="s">
        <v>48</v>
      </c>
      <c r="D22" s="425" t="s">
        <v>1</v>
      </c>
      <c r="E22" s="426"/>
      <c r="F22" s="426"/>
      <c r="G22" s="427"/>
      <c r="H22" s="422" t="s">
        <v>35</v>
      </c>
      <c r="I22" s="423"/>
      <c r="J22" s="423"/>
      <c r="K22" s="423"/>
      <c r="L22" s="423"/>
      <c r="M22" s="423"/>
      <c r="N22" s="423"/>
      <c r="O22" s="423"/>
      <c r="P22" s="423"/>
      <c r="Q22" s="424"/>
      <c r="R22" s="418" t="s">
        <v>0</v>
      </c>
      <c r="S22" s="418"/>
      <c r="T22" s="418"/>
      <c r="U22" s="419"/>
      <c r="Z22" s="463" t="s">
        <v>149</v>
      </c>
      <c r="AA22" s="464"/>
      <c r="AB22" s="137" t="s">
        <v>375</v>
      </c>
    </row>
    <row r="23" spans="2:28" x14ac:dyDescent="0.25">
      <c r="C23" s="477"/>
      <c r="D23" s="362" t="s">
        <v>474</v>
      </c>
      <c r="E23" s="363"/>
      <c r="F23" s="363"/>
      <c r="G23" s="364"/>
      <c r="H23" s="362" t="s">
        <v>475</v>
      </c>
      <c r="I23" s="363"/>
      <c r="J23" s="363"/>
      <c r="K23" s="363"/>
      <c r="L23" s="363"/>
      <c r="M23" s="363"/>
      <c r="N23" s="363"/>
      <c r="O23" s="363"/>
      <c r="P23" s="363"/>
      <c r="Q23" s="364"/>
      <c r="R23" s="362" t="s">
        <v>476</v>
      </c>
      <c r="S23" s="363"/>
      <c r="T23" s="363"/>
      <c r="U23" s="364"/>
    </row>
    <row r="24" spans="2:28" x14ac:dyDescent="0.25">
      <c r="C24" s="477"/>
      <c r="D24" s="401"/>
      <c r="E24" s="402"/>
      <c r="F24" s="402"/>
      <c r="G24" s="403"/>
      <c r="H24" s="401"/>
      <c r="I24" s="402"/>
      <c r="J24" s="402"/>
      <c r="K24" s="402"/>
      <c r="L24" s="402"/>
      <c r="M24" s="402"/>
      <c r="N24" s="402"/>
      <c r="O24" s="402"/>
      <c r="P24" s="402"/>
      <c r="Q24" s="403"/>
      <c r="R24" s="401"/>
      <c r="S24" s="402"/>
      <c r="T24" s="402"/>
      <c r="U24" s="403"/>
    </row>
    <row r="25" spans="2:28" x14ac:dyDescent="0.25">
      <c r="C25" s="477"/>
      <c r="D25" s="401"/>
      <c r="E25" s="402"/>
      <c r="F25" s="402"/>
      <c r="G25" s="403"/>
      <c r="H25" s="401"/>
      <c r="I25" s="402"/>
      <c r="J25" s="402"/>
      <c r="K25" s="402"/>
      <c r="L25" s="402"/>
      <c r="M25" s="402"/>
      <c r="N25" s="402"/>
      <c r="O25" s="402"/>
      <c r="P25" s="402"/>
      <c r="Q25" s="403"/>
      <c r="R25" s="401"/>
      <c r="S25" s="402"/>
      <c r="T25" s="402"/>
      <c r="U25" s="403"/>
    </row>
    <row r="26" spans="2:28" x14ac:dyDescent="0.25">
      <c r="C26" s="477"/>
      <c r="D26" s="401"/>
      <c r="E26" s="402"/>
      <c r="F26" s="402"/>
      <c r="G26" s="403"/>
      <c r="H26" s="401"/>
      <c r="I26" s="402"/>
      <c r="J26" s="402"/>
      <c r="K26" s="402"/>
      <c r="L26" s="402"/>
      <c r="M26" s="402"/>
      <c r="N26" s="402"/>
      <c r="O26" s="402"/>
      <c r="P26" s="402"/>
      <c r="Q26" s="403"/>
      <c r="R26" s="401"/>
      <c r="S26" s="402"/>
      <c r="T26" s="402"/>
      <c r="U26" s="403"/>
    </row>
    <row r="27" spans="2:28" x14ac:dyDescent="0.25">
      <c r="C27" s="477"/>
      <c r="D27" s="401"/>
      <c r="E27" s="402"/>
      <c r="F27" s="402"/>
      <c r="G27" s="403"/>
      <c r="H27" s="401"/>
      <c r="I27" s="402"/>
      <c r="J27" s="402"/>
      <c r="K27" s="402"/>
      <c r="L27" s="402"/>
      <c r="M27" s="402"/>
      <c r="N27" s="402"/>
      <c r="O27" s="402"/>
      <c r="P27" s="402"/>
      <c r="Q27" s="403"/>
      <c r="R27" s="401"/>
      <c r="S27" s="402"/>
      <c r="T27" s="402"/>
      <c r="U27" s="403"/>
    </row>
    <row r="28" spans="2:28" x14ac:dyDescent="0.25">
      <c r="C28" s="477"/>
      <c r="D28" s="401"/>
      <c r="E28" s="402"/>
      <c r="F28" s="402"/>
      <c r="G28" s="403"/>
      <c r="H28" s="401"/>
      <c r="I28" s="402"/>
      <c r="J28" s="402"/>
      <c r="K28" s="402"/>
      <c r="L28" s="402"/>
      <c r="M28" s="402"/>
      <c r="N28" s="402"/>
      <c r="O28" s="402"/>
      <c r="P28" s="402"/>
      <c r="Q28" s="403"/>
      <c r="R28" s="401"/>
      <c r="S28" s="402"/>
      <c r="T28" s="402"/>
      <c r="U28" s="403"/>
    </row>
    <row r="29" spans="2:28" x14ac:dyDescent="0.25">
      <c r="C29" s="477"/>
      <c r="D29" s="401"/>
      <c r="E29" s="402"/>
      <c r="F29" s="402"/>
      <c r="G29" s="403"/>
      <c r="H29" s="401"/>
      <c r="I29" s="402"/>
      <c r="J29" s="402"/>
      <c r="K29" s="402"/>
      <c r="L29" s="402"/>
      <c r="M29" s="402"/>
      <c r="N29" s="402"/>
      <c r="O29" s="402"/>
      <c r="P29" s="402"/>
      <c r="Q29" s="403"/>
      <c r="R29" s="401"/>
      <c r="S29" s="402"/>
      <c r="T29" s="402"/>
      <c r="U29" s="403"/>
    </row>
    <row r="30" spans="2:28" x14ac:dyDescent="0.25">
      <c r="C30" s="477"/>
      <c r="D30" s="401"/>
      <c r="E30" s="402"/>
      <c r="F30" s="402"/>
      <c r="G30" s="403"/>
      <c r="H30" s="401"/>
      <c r="I30" s="402"/>
      <c r="J30" s="402"/>
      <c r="K30" s="402"/>
      <c r="L30" s="402"/>
      <c r="M30" s="402"/>
      <c r="N30" s="402"/>
      <c r="O30" s="402"/>
      <c r="P30" s="402"/>
      <c r="Q30" s="403"/>
      <c r="R30" s="401"/>
      <c r="S30" s="402"/>
      <c r="T30" s="402"/>
      <c r="U30" s="403"/>
    </row>
    <row r="31" spans="2:28" x14ac:dyDescent="0.25">
      <c r="C31" s="477"/>
      <c r="D31" s="401"/>
      <c r="E31" s="402"/>
      <c r="F31" s="402"/>
      <c r="G31" s="403"/>
      <c r="H31" s="401"/>
      <c r="I31" s="402"/>
      <c r="J31" s="402"/>
      <c r="K31" s="402"/>
      <c r="L31" s="402"/>
      <c r="M31" s="402"/>
      <c r="N31" s="402"/>
      <c r="O31" s="402"/>
      <c r="P31" s="402"/>
      <c r="Q31" s="403"/>
      <c r="R31" s="401"/>
      <c r="S31" s="402"/>
      <c r="T31" s="402"/>
      <c r="U31" s="403"/>
    </row>
    <row r="32" spans="2:28" x14ac:dyDescent="0.25">
      <c r="C32" s="477"/>
      <c r="D32" s="401"/>
      <c r="E32" s="402"/>
      <c r="F32" s="402"/>
      <c r="G32" s="403"/>
      <c r="H32" s="401"/>
      <c r="I32" s="402"/>
      <c r="J32" s="402"/>
      <c r="K32" s="402"/>
      <c r="L32" s="402"/>
      <c r="M32" s="402"/>
      <c r="N32" s="402"/>
      <c r="O32" s="402"/>
      <c r="P32" s="402"/>
      <c r="Q32" s="403"/>
      <c r="R32" s="401"/>
      <c r="S32" s="402"/>
      <c r="T32" s="402"/>
      <c r="U32" s="403"/>
    </row>
    <row r="33" spans="3:21" x14ac:dyDescent="0.25">
      <c r="C33" s="417"/>
      <c r="D33" s="365"/>
      <c r="E33" s="366"/>
      <c r="F33" s="366"/>
      <c r="G33" s="367"/>
      <c r="H33" s="365"/>
      <c r="I33" s="366"/>
      <c r="J33" s="366"/>
      <c r="K33" s="366"/>
      <c r="L33" s="366"/>
      <c r="M33" s="366"/>
      <c r="N33" s="366"/>
      <c r="O33" s="366"/>
      <c r="P33" s="366"/>
      <c r="Q33" s="367"/>
      <c r="R33" s="365"/>
      <c r="S33" s="366"/>
      <c r="T33" s="366"/>
      <c r="U33" s="367"/>
    </row>
  </sheetData>
  <mergeCells count="29">
    <mergeCell ref="Y2:AB2"/>
    <mergeCell ref="R4:AB7"/>
    <mergeCell ref="R14:AB14"/>
    <mergeCell ref="R10:AB10"/>
    <mergeCell ref="D10:J10"/>
    <mergeCell ref="B4:J7"/>
    <mergeCell ref="L4:P5"/>
    <mergeCell ref="L6:P7"/>
    <mergeCell ref="L10:P10"/>
    <mergeCell ref="L12:P12"/>
    <mergeCell ref="L14:P14"/>
    <mergeCell ref="R16:AB16"/>
    <mergeCell ref="R18:AB18"/>
    <mergeCell ref="D16:J16"/>
    <mergeCell ref="D12:J12"/>
    <mergeCell ref="R12:AB12"/>
    <mergeCell ref="D14:J14"/>
    <mergeCell ref="D18:J18"/>
    <mergeCell ref="L16:P16"/>
    <mergeCell ref="L18:P18"/>
    <mergeCell ref="Z22:AA22"/>
    <mergeCell ref="D23:G33"/>
    <mergeCell ref="H23:Q33"/>
    <mergeCell ref="R23:U33"/>
    <mergeCell ref="C21:U21"/>
    <mergeCell ref="C22:C33"/>
    <mergeCell ref="D22:G22"/>
    <mergeCell ref="H22:Q22"/>
    <mergeCell ref="R22:U22"/>
  </mergeCells>
  <conditionalFormatting sqref="AB22">
    <cfRule type="cellIs" dxfId="44" priority="2" operator="equal">
      <formula>"Low"</formula>
    </cfRule>
    <cfRule type="cellIs" dxfId="43" priority="3" operator="equal">
      <formula>"Moderate"</formula>
    </cfRule>
    <cfRule type="cellIs" dxfId="42" priority="4" operator="equal">
      <formula>"High"</formula>
    </cfRule>
    <cfRule type="cellIs" dxfId="41" priority="5" operator="equal">
      <formula>"Extreme"</formula>
    </cfRule>
  </conditionalFormatting>
  <printOptions horizontalCentered="1"/>
  <pageMargins left="0.25" right="0.25" top="0.25" bottom="0.5" header="0.15" footer="0.25"/>
  <pageSetup scale="55" orientation="landscape" blackAndWhite="1" horizontalDpi="300" verticalDpi="300" r:id="rId1"/>
  <headerFooter>
    <oddFooter>&amp;C&amp;P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23" id="{ECECDDE8-FEEC-4946-91CB-ED3AD1389DC7}">
            <xm:f>Data!$Q$2=1</xm:f>
            <x14:dxf>
              <fill>
                <patternFill>
                  <bgColor rgb="FFFFFF00"/>
                </patternFill>
              </fill>
            </x14:dxf>
          </x14:cfRule>
          <xm:sqref>R12:AB12 R14:AB14 R16:AB16 R18:AB18</xm:sqref>
        </x14:conditionalFormatting>
        <x14:conditionalFormatting xmlns:xm="http://schemas.microsoft.com/office/excel/2006/main">
          <x14:cfRule type="expression" priority="127" id="{B383A503-785D-44B4-B759-F5BE88E8D474}">
            <xm:f>Data!$Q$2=2</xm:f>
            <x14:dxf>
              <fill>
                <patternFill>
                  <bgColor rgb="FFFFFF00"/>
                </patternFill>
              </fill>
            </x14:dxf>
          </x14:cfRule>
          <xm:sqref>R14:AB14 R16:AB16 R18:AB18</xm:sqref>
        </x14:conditionalFormatting>
        <x14:conditionalFormatting xmlns:xm="http://schemas.microsoft.com/office/excel/2006/main">
          <x14:cfRule type="expression" priority="130" id="{89E7F0E0-EE20-44F3-A242-6A53F61BC24E}">
            <xm:f>Data!$Q$2=4</xm:f>
            <x14:dxf>
              <fill>
                <patternFill patternType="none">
                  <bgColor auto="1"/>
                </patternFill>
              </fill>
            </x14:dxf>
          </x14:cfRule>
          <xm:sqref>R10:AB10 AB22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Data!$B$12:$B$15</xm:f>
          </x14:formula1>
          <xm:sqref>AB22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autoPageBreaks="0" fitToPage="1"/>
  </sheetPr>
  <dimension ref="A1:AB46"/>
  <sheetViews>
    <sheetView showGridLines="0" topLeftCell="A2" zoomScale="80" zoomScaleNormal="80" workbookViewId="0">
      <pane xSplit="10" ySplit="6" topLeftCell="K8" activePane="bottomRight" state="frozen"/>
      <selection activeCell="A2" sqref="A2"/>
      <selection pane="topRight" activeCell="K2" sqref="K2"/>
      <selection pane="bottomLeft" activeCell="A8" sqref="A8"/>
      <selection pane="bottomRight" activeCell="K8" sqref="K8"/>
    </sheetView>
  </sheetViews>
  <sheetFormatPr defaultColWidth="8.88671875" defaultRowHeight="13.8" x14ac:dyDescent="0.25"/>
  <cols>
    <col min="1" max="1" width="2.6640625" style="5" customWidth="1"/>
    <col min="2" max="2" width="6.6640625" style="5" customWidth="1"/>
    <col min="3" max="3" width="12.44140625" style="5" customWidth="1"/>
    <col min="4" max="4" width="9.44140625" style="5" customWidth="1"/>
    <col min="5" max="5" width="8.88671875" style="5"/>
    <col min="6" max="6" width="11" style="5" customWidth="1"/>
    <col min="7" max="7" width="10.88671875" style="5" customWidth="1"/>
    <col min="8" max="9" width="9.6640625" style="5" customWidth="1"/>
    <col min="10" max="10" width="10.6640625" style="5" customWidth="1"/>
    <col min="11" max="11" width="1.33203125" style="5" customWidth="1"/>
    <col min="12" max="12" width="5.109375" style="5" customWidth="1"/>
    <col min="13" max="13" width="0.6640625" style="5" customWidth="1"/>
    <col min="14" max="14" width="5.33203125" style="5" customWidth="1"/>
    <col min="15" max="15" width="0.6640625" style="5" customWidth="1"/>
    <col min="16" max="16" width="5.33203125" style="5" customWidth="1"/>
    <col min="17" max="17" width="1.109375" style="5" customWidth="1"/>
    <col min="18" max="21" width="8.88671875" style="5"/>
    <col min="22" max="23" width="15.44140625" style="5" customWidth="1"/>
    <col min="24" max="24" width="10.6640625" style="5" customWidth="1"/>
    <col min="25" max="27" width="8.88671875" style="5"/>
    <col min="28" max="28" width="30.5546875" style="5" customWidth="1"/>
    <col min="29" max="16384" width="8.88671875" style="5"/>
  </cols>
  <sheetData>
    <row r="1" spans="1:28" ht="28.95" customHeight="1" x14ac:dyDescent="0.25">
      <c r="A1" s="40" t="str">
        <f>"Charter "&amp;Charter_Local</f>
        <v>Charter 0</v>
      </c>
      <c r="B1" s="40"/>
      <c r="C1" s="40"/>
      <c r="D1" s="41">
        <f>CUName_Local</f>
        <v>0</v>
      </c>
      <c r="E1" s="41"/>
      <c r="F1" s="41"/>
      <c r="G1" s="54"/>
      <c r="H1" s="41"/>
      <c r="I1" s="41"/>
      <c r="J1" s="41"/>
      <c r="K1" s="41"/>
      <c r="L1" s="41"/>
      <c r="M1" s="41"/>
      <c r="N1" s="41"/>
      <c r="O1" s="41"/>
      <c r="P1" s="41"/>
      <c r="Q1" s="41"/>
      <c r="R1" s="41"/>
      <c r="S1" s="41"/>
      <c r="T1" s="41"/>
      <c r="U1" s="41"/>
      <c r="V1" s="41"/>
      <c r="W1" s="41"/>
      <c r="X1" s="41"/>
      <c r="Y1" s="41"/>
      <c r="Z1" s="41"/>
      <c r="AA1" s="41"/>
      <c r="AB1" s="42" t="str">
        <f>"Eff. Date "&amp;TEXT(EffDate_Local,"MM/DD/YYYY")</f>
        <v xml:space="preserve">Eff. Date  </v>
      </c>
    </row>
    <row r="2" spans="1:28" ht="30" x14ac:dyDescent="0.5">
      <c r="A2" s="231" t="s">
        <v>399</v>
      </c>
      <c r="B2" s="33"/>
      <c r="C2" s="33"/>
      <c r="D2" s="33"/>
      <c r="E2" s="33"/>
      <c r="F2" s="33"/>
      <c r="G2" s="33"/>
      <c r="Z2" s="467"/>
      <c r="AA2" s="467"/>
      <c r="AB2" s="467"/>
    </row>
    <row r="3" spans="1:28" ht="15" customHeight="1" x14ac:dyDescent="0.25"/>
    <row r="4" spans="1:28" x14ac:dyDescent="0.25">
      <c r="B4" s="431" t="s">
        <v>108</v>
      </c>
      <c r="C4" s="432"/>
      <c r="D4" s="432"/>
      <c r="E4" s="432"/>
      <c r="F4" s="432"/>
      <c r="G4" s="432"/>
      <c r="H4" s="432"/>
      <c r="I4" s="432"/>
      <c r="J4" s="433"/>
      <c r="L4" s="440" t="s">
        <v>452</v>
      </c>
      <c r="M4" s="441"/>
      <c r="N4" s="441"/>
      <c r="O4" s="441"/>
      <c r="P4" s="442"/>
      <c r="R4" s="431" t="s">
        <v>117</v>
      </c>
      <c r="S4" s="432"/>
      <c r="T4" s="432"/>
      <c r="U4" s="432"/>
      <c r="V4" s="432"/>
      <c r="W4" s="432"/>
      <c r="X4" s="432"/>
      <c r="Y4" s="432"/>
      <c r="Z4" s="432"/>
      <c r="AA4" s="432"/>
      <c r="AB4" s="433"/>
    </row>
    <row r="5" spans="1:28" ht="18" x14ac:dyDescent="0.35">
      <c r="A5" s="55"/>
      <c r="B5" s="434"/>
      <c r="C5" s="435"/>
      <c r="D5" s="435"/>
      <c r="E5" s="435"/>
      <c r="F5" s="435"/>
      <c r="G5" s="435"/>
      <c r="H5" s="435"/>
      <c r="I5" s="435"/>
      <c r="J5" s="436"/>
      <c r="L5" s="443"/>
      <c r="M5" s="444"/>
      <c r="N5" s="444"/>
      <c r="O5" s="444"/>
      <c r="P5" s="445"/>
      <c r="R5" s="434"/>
      <c r="S5" s="435"/>
      <c r="T5" s="435"/>
      <c r="U5" s="435"/>
      <c r="V5" s="435"/>
      <c r="W5" s="435"/>
      <c r="X5" s="435"/>
      <c r="Y5" s="435"/>
      <c r="Z5" s="435"/>
      <c r="AA5" s="435"/>
      <c r="AB5" s="436"/>
    </row>
    <row r="6" spans="1:28" ht="18" x14ac:dyDescent="0.35">
      <c r="A6" s="55"/>
      <c r="B6" s="434"/>
      <c r="C6" s="435"/>
      <c r="D6" s="435"/>
      <c r="E6" s="435"/>
      <c r="F6" s="435"/>
      <c r="G6" s="435"/>
      <c r="H6" s="435"/>
      <c r="I6" s="435"/>
      <c r="J6" s="436"/>
      <c r="L6" s="440" t="str">
        <f>IF(Data!Q2="","",IF(Data!Q2=1,"All Steps are Required",IF(Data!Q2=2,"Baseline I",IF(Data!Q2=3,"Baseline II","No Review Required"))))</f>
        <v>No Review Required</v>
      </c>
      <c r="M6" s="441"/>
      <c r="N6" s="441"/>
      <c r="O6" s="441"/>
      <c r="P6" s="442"/>
      <c r="R6" s="434"/>
      <c r="S6" s="435"/>
      <c r="T6" s="435"/>
      <c r="U6" s="435"/>
      <c r="V6" s="435"/>
      <c r="W6" s="435"/>
      <c r="X6" s="435"/>
      <c r="Y6" s="435"/>
      <c r="Z6" s="435"/>
      <c r="AA6" s="435"/>
      <c r="AB6" s="436"/>
    </row>
    <row r="7" spans="1:28" ht="18" x14ac:dyDescent="0.35">
      <c r="A7" s="55"/>
      <c r="B7" s="437"/>
      <c r="C7" s="438"/>
      <c r="D7" s="438"/>
      <c r="E7" s="438"/>
      <c r="F7" s="438"/>
      <c r="G7" s="438"/>
      <c r="H7" s="438"/>
      <c r="I7" s="438"/>
      <c r="J7" s="439"/>
      <c r="L7" s="443"/>
      <c r="M7" s="444"/>
      <c r="N7" s="444"/>
      <c r="O7" s="444"/>
      <c r="P7" s="445"/>
      <c r="R7" s="437"/>
      <c r="S7" s="438"/>
      <c r="T7" s="438"/>
      <c r="U7" s="438"/>
      <c r="V7" s="438"/>
      <c r="W7" s="438"/>
      <c r="X7" s="438"/>
      <c r="Y7" s="438"/>
      <c r="Z7" s="438"/>
      <c r="AA7" s="438"/>
      <c r="AB7" s="439"/>
    </row>
    <row r="9" spans="1:28" ht="18" customHeight="1" x14ac:dyDescent="0.3">
      <c r="B9" s="56" t="s">
        <v>45</v>
      </c>
      <c r="C9" s="56"/>
    </row>
    <row r="10" spans="1:28" ht="64.2" customHeight="1" x14ac:dyDescent="0.25">
      <c r="B10" s="124" t="s">
        <v>36</v>
      </c>
      <c r="C10" s="138" t="s">
        <v>62</v>
      </c>
      <c r="D10" s="376" t="s">
        <v>533</v>
      </c>
      <c r="E10" s="377"/>
      <c r="F10" s="377"/>
      <c r="G10" s="377"/>
      <c r="H10" s="377"/>
      <c r="I10" s="377"/>
      <c r="J10" s="378"/>
      <c r="L10" s="428" t="str">
        <f>IF(Data!Q2="","",IF(Data!Q2=1,"Required Step",IF(OR(Data!Q2=2,Data!Q2=3),"Baseline Step","Optional Step")))</f>
        <v>Optional Step</v>
      </c>
      <c r="M10" s="429"/>
      <c r="N10" s="429"/>
      <c r="O10" s="429"/>
      <c r="P10" s="430"/>
      <c r="R10" s="404"/>
      <c r="S10" s="405"/>
      <c r="T10" s="405"/>
      <c r="U10" s="405"/>
      <c r="V10" s="405"/>
      <c r="W10" s="405"/>
      <c r="X10" s="405"/>
      <c r="Y10" s="405"/>
      <c r="Z10" s="405"/>
      <c r="AA10" s="405"/>
      <c r="AB10" s="406"/>
    </row>
    <row r="11" spans="1:28" x14ac:dyDescent="0.25">
      <c r="B11" s="142"/>
      <c r="C11" s="135"/>
      <c r="D11" s="140"/>
      <c r="E11" s="140"/>
      <c r="F11" s="140"/>
      <c r="G11" s="140"/>
      <c r="H11" s="140"/>
      <c r="I11" s="140"/>
      <c r="J11" s="140"/>
      <c r="K11" s="140"/>
      <c r="L11" s="143"/>
      <c r="M11" s="143"/>
      <c r="N11" s="143"/>
      <c r="O11" s="143"/>
      <c r="P11" s="143"/>
      <c r="Q11" s="140"/>
      <c r="R11" s="140"/>
      <c r="S11" s="144"/>
      <c r="T11" s="144"/>
      <c r="U11" s="144"/>
      <c r="V11" s="144"/>
      <c r="W11" s="144"/>
      <c r="X11" s="144"/>
      <c r="Y11" s="144"/>
      <c r="Z11" s="144"/>
      <c r="AA11" s="144"/>
      <c r="AB11" s="144"/>
    </row>
    <row r="12" spans="1:28" ht="45.6" customHeight="1" x14ac:dyDescent="0.25">
      <c r="B12" s="124" t="s">
        <v>37</v>
      </c>
      <c r="C12" s="138" t="s">
        <v>90</v>
      </c>
      <c r="D12" s="376" t="s">
        <v>132</v>
      </c>
      <c r="E12" s="377"/>
      <c r="F12" s="377"/>
      <c r="G12" s="377"/>
      <c r="H12" s="377"/>
      <c r="I12" s="377"/>
      <c r="J12" s="378"/>
      <c r="L12" s="428" t="str">
        <f>IF(Data!Q2="","",IF(Data!Q2=1,"Required Step",IF(Data!Q2=2,"Baseline Step","Optional Step")))</f>
        <v>Optional Step</v>
      </c>
      <c r="M12" s="429"/>
      <c r="N12" s="429"/>
      <c r="O12" s="429"/>
      <c r="P12" s="430"/>
      <c r="R12" s="468"/>
      <c r="S12" s="469"/>
      <c r="T12" s="469"/>
      <c r="U12" s="469"/>
      <c r="V12" s="469"/>
      <c r="W12" s="469"/>
      <c r="X12" s="469"/>
      <c r="Y12" s="469"/>
      <c r="Z12" s="469"/>
      <c r="AA12" s="469"/>
      <c r="AB12" s="470"/>
    </row>
    <row r="13" spans="1:28" x14ac:dyDescent="0.25">
      <c r="B13" s="142"/>
      <c r="L13" s="6"/>
      <c r="M13" s="6"/>
      <c r="N13" s="6"/>
      <c r="O13" s="6"/>
      <c r="P13" s="143"/>
    </row>
    <row r="14" spans="1:28" ht="61.95" customHeight="1" x14ac:dyDescent="0.25">
      <c r="B14" s="124" t="s">
        <v>38</v>
      </c>
      <c r="C14" s="138" t="s">
        <v>134</v>
      </c>
      <c r="D14" s="376" t="s">
        <v>133</v>
      </c>
      <c r="E14" s="377"/>
      <c r="F14" s="377"/>
      <c r="G14" s="377"/>
      <c r="H14" s="377"/>
      <c r="I14" s="377"/>
      <c r="J14" s="378"/>
      <c r="L14" s="428" t="str">
        <f>IF(Data!Q2="","",IF(Data!Q2=1,"Required Step",IF(Data!Q2=2,"Baseline Step","Optional Step")))</f>
        <v>Optional Step</v>
      </c>
      <c r="M14" s="429"/>
      <c r="N14" s="429"/>
      <c r="O14" s="429"/>
      <c r="P14" s="430"/>
      <c r="R14" s="468"/>
      <c r="S14" s="469"/>
      <c r="T14" s="469"/>
      <c r="U14" s="469"/>
      <c r="V14" s="469"/>
      <c r="W14" s="469"/>
      <c r="X14" s="469"/>
      <c r="Y14" s="469"/>
      <c r="Z14" s="469"/>
      <c r="AA14" s="469"/>
      <c r="AB14" s="470"/>
    </row>
    <row r="15" spans="1:28" x14ac:dyDescent="0.25">
      <c r="B15" s="135"/>
      <c r="L15" s="6"/>
      <c r="M15" s="6"/>
      <c r="N15" s="6"/>
      <c r="O15" s="6"/>
      <c r="P15" s="6"/>
    </row>
    <row r="16" spans="1:28" ht="17.399999999999999" x14ac:dyDescent="0.3">
      <c r="B16" s="139" t="s">
        <v>46</v>
      </c>
      <c r="C16" s="56"/>
      <c r="L16" s="6"/>
      <c r="M16" s="6"/>
      <c r="N16" s="6"/>
      <c r="O16" s="6"/>
      <c r="P16" s="6"/>
    </row>
    <row r="17" spans="2:28" ht="61.8" customHeight="1" x14ac:dyDescent="0.25">
      <c r="B17" s="124" t="s">
        <v>36</v>
      </c>
      <c r="C17" s="138" t="s">
        <v>85</v>
      </c>
      <c r="D17" s="376" t="s">
        <v>560</v>
      </c>
      <c r="E17" s="377"/>
      <c r="F17" s="377"/>
      <c r="G17" s="377"/>
      <c r="H17" s="377"/>
      <c r="I17" s="377"/>
      <c r="J17" s="378"/>
      <c r="L17" s="428" t="str">
        <f>IF(Data!Q2="","",IF(Data!Q2=1,"Required Step",IF(OR(Data!Q2=2,Data!Q2=3),"Baseline Step","Optional Step")))</f>
        <v>Optional Step</v>
      </c>
      <c r="M17" s="429"/>
      <c r="N17" s="429"/>
      <c r="O17" s="429"/>
      <c r="P17" s="430"/>
      <c r="R17" s="404"/>
      <c r="S17" s="405"/>
      <c r="T17" s="405"/>
      <c r="U17" s="405"/>
      <c r="V17" s="405"/>
      <c r="W17" s="405"/>
      <c r="X17" s="405"/>
      <c r="Y17" s="405"/>
      <c r="Z17" s="405"/>
      <c r="AA17" s="405"/>
      <c r="AB17" s="406"/>
    </row>
    <row r="18" spans="2:28" x14ac:dyDescent="0.25">
      <c r="B18" s="124"/>
      <c r="C18" s="6"/>
      <c r="L18" s="6"/>
      <c r="M18" s="6"/>
      <c r="N18" s="6"/>
      <c r="O18" s="6"/>
      <c r="P18" s="6"/>
    </row>
    <row r="19" spans="2:28" ht="46.8" x14ac:dyDescent="0.25">
      <c r="B19" s="124" t="s">
        <v>37</v>
      </c>
      <c r="C19" s="138" t="s">
        <v>72</v>
      </c>
      <c r="D19" s="376" t="s">
        <v>561</v>
      </c>
      <c r="E19" s="377"/>
      <c r="F19" s="377"/>
      <c r="G19" s="377"/>
      <c r="H19" s="377"/>
      <c r="I19" s="377"/>
      <c r="J19" s="378"/>
      <c r="L19" s="428" t="str">
        <f>IF(Data!Q2="","",IF(Data!Q2=1,"Required Step",IF(Data!Q2=2,"Baseline Step","Optional Step")))</f>
        <v>Optional Step</v>
      </c>
      <c r="M19" s="429"/>
      <c r="N19" s="429"/>
      <c r="O19" s="429"/>
      <c r="P19" s="430"/>
      <c r="R19" s="468"/>
      <c r="S19" s="469"/>
      <c r="T19" s="469"/>
      <c r="U19" s="469"/>
      <c r="V19" s="469"/>
      <c r="W19" s="469"/>
      <c r="X19" s="469"/>
      <c r="Y19" s="469"/>
      <c r="Z19" s="469"/>
      <c r="AA19" s="469"/>
      <c r="AB19" s="470"/>
    </row>
    <row r="20" spans="2:28" x14ac:dyDescent="0.25">
      <c r="B20" s="58"/>
      <c r="L20" s="6"/>
      <c r="M20" s="6"/>
      <c r="N20" s="6"/>
      <c r="O20" s="6"/>
      <c r="P20" s="6"/>
    </row>
    <row r="21" spans="2:28" ht="48.6" customHeight="1" x14ac:dyDescent="0.25">
      <c r="B21" s="124" t="s">
        <v>38</v>
      </c>
      <c r="C21" s="138" t="s">
        <v>91</v>
      </c>
      <c r="D21" s="376" t="s">
        <v>562</v>
      </c>
      <c r="E21" s="377"/>
      <c r="F21" s="377"/>
      <c r="G21" s="377"/>
      <c r="H21" s="377"/>
      <c r="I21" s="377"/>
      <c r="J21" s="378"/>
      <c r="L21" s="428" t="str">
        <f>IF(Data!Q2="","",IF(Data!Q2=1,"Required Step","Optional Step"))</f>
        <v>Optional Step</v>
      </c>
      <c r="M21" s="429"/>
      <c r="N21" s="429"/>
      <c r="O21" s="429"/>
      <c r="P21" s="430"/>
      <c r="R21" s="468"/>
      <c r="S21" s="469"/>
      <c r="T21" s="469"/>
      <c r="U21" s="469"/>
      <c r="V21" s="469"/>
      <c r="W21" s="469"/>
      <c r="X21" s="469"/>
      <c r="Y21" s="469"/>
      <c r="Z21" s="469"/>
      <c r="AA21" s="469"/>
      <c r="AB21" s="470"/>
    </row>
    <row r="22" spans="2:28" x14ac:dyDescent="0.25">
      <c r="B22" s="58"/>
      <c r="C22" s="6"/>
      <c r="L22" s="6"/>
      <c r="M22" s="6"/>
      <c r="N22" s="6"/>
      <c r="O22" s="6"/>
      <c r="P22" s="6"/>
    </row>
    <row r="23" spans="2:28" ht="83.25" customHeight="1" x14ac:dyDescent="0.25">
      <c r="B23" s="124" t="s">
        <v>39</v>
      </c>
      <c r="C23" s="138" t="s">
        <v>64</v>
      </c>
      <c r="D23" s="376" t="s">
        <v>534</v>
      </c>
      <c r="E23" s="377"/>
      <c r="F23" s="377"/>
      <c r="G23" s="377"/>
      <c r="H23" s="377"/>
      <c r="I23" s="377"/>
      <c r="J23" s="378"/>
      <c r="L23" s="428" t="str">
        <f>IF(Data!Q2="","",IF(Data!Q2=1,"Required Step",IF(OR(Data!Q2=2,Data!Q2=3),"Baseline Step","Optional Step")))</f>
        <v>Optional Step</v>
      </c>
      <c r="M23" s="429"/>
      <c r="N23" s="429"/>
      <c r="O23" s="429"/>
      <c r="P23" s="430"/>
      <c r="R23" s="404"/>
      <c r="S23" s="405"/>
      <c r="T23" s="405"/>
      <c r="U23" s="405"/>
      <c r="V23" s="405"/>
      <c r="W23" s="405"/>
      <c r="X23" s="405"/>
      <c r="Y23" s="405"/>
      <c r="Z23" s="405"/>
      <c r="AA23" s="405"/>
      <c r="AB23" s="406"/>
    </row>
    <row r="24" spans="2:28" x14ac:dyDescent="0.25">
      <c r="B24" s="124"/>
      <c r="C24" s="88"/>
      <c r="L24" s="6"/>
      <c r="M24" s="6"/>
      <c r="N24" s="6"/>
      <c r="O24" s="6"/>
      <c r="P24" s="6"/>
    </row>
    <row r="25" spans="2:28" ht="31.2" x14ac:dyDescent="0.25">
      <c r="B25" s="124" t="s">
        <v>40</v>
      </c>
      <c r="C25" s="138" t="s">
        <v>92</v>
      </c>
      <c r="D25" s="376" t="s">
        <v>563</v>
      </c>
      <c r="E25" s="377"/>
      <c r="F25" s="377"/>
      <c r="G25" s="377"/>
      <c r="H25" s="377"/>
      <c r="I25" s="377"/>
      <c r="J25" s="378"/>
      <c r="L25" s="428" t="str">
        <f>IF(Data!Q2="","",IF(Data!Q2=1,"Required Step","Optional Step"))</f>
        <v>Optional Step</v>
      </c>
      <c r="M25" s="429"/>
      <c r="N25" s="429"/>
      <c r="O25" s="429"/>
      <c r="P25" s="430"/>
      <c r="R25" s="468"/>
      <c r="S25" s="469"/>
      <c r="T25" s="469"/>
      <c r="U25" s="469"/>
      <c r="V25" s="469"/>
      <c r="W25" s="469"/>
      <c r="X25" s="469"/>
      <c r="Y25" s="469"/>
      <c r="Z25" s="469"/>
      <c r="AA25" s="469"/>
      <c r="AB25" s="470"/>
    </row>
    <row r="26" spans="2:28" x14ac:dyDescent="0.25">
      <c r="B26" s="142"/>
      <c r="C26" s="135"/>
      <c r="D26" s="140"/>
      <c r="E26" s="140"/>
      <c r="F26" s="140"/>
      <c r="G26" s="140"/>
      <c r="H26" s="140"/>
      <c r="I26" s="140"/>
      <c r="J26" s="140"/>
      <c r="K26" s="140"/>
      <c r="L26" s="143"/>
      <c r="M26" s="143"/>
      <c r="N26" s="6"/>
      <c r="O26" s="6"/>
      <c r="P26" s="6"/>
      <c r="R26" s="140"/>
      <c r="S26" s="140"/>
      <c r="T26" s="140"/>
      <c r="U26" s="140"/>
      <c r="V26" s="140"/>
      <c r="W26" s="140"/>
      <c r="X26" s="140"/>
      <c r="Y26" s="140"/>
      <c r="Z26" s="140"/>
      <c r="AA26" s="140"/>
      <c r="AB26" s="140"/>
    </row>
    <row r="27" spans="2:28" ht="46.8" x14ac:dyDescent="0.25">
      <c r="B27" s="124" t="s">
        <v>41</v>
      </c>
      <c r="C27" s="138" t="s">
        <v>558</v>
      </c>
      <c r="D27" s="376" t="s">
        <v>557</v>
      </c>
      <c r="E27" s="377"/>
      <c r="F27" s="377"/>
      <c r="G27" s="377"/>
      <c r="H27" s="377"/>
      <c r="I27" s="377"/>
      <c r="J27" s="378"/>
      <c r="L27" s="428" t="str">
        <f>IF(Data!Q2="","",IF(Data!Q2=1,"Required Step","Optional Step"))</f>
        <v>Optional Step</v>
      </c>
      <c r="M27" s="429"/>
      <c r="N27" s="429"/>
      <c r="O27" s="429"/>
      <c r="P27" s="430"/>
      <c r="R27" s="468"/>
      <c r="S27" s="469"/>
      <c r="T27" s="469"/>
      <c r="U27" s="469"/>
      <c r="V27" s="469"/>
      <c r="W27" s="469"/>
      <c r="X27" s="469"/>
      <c r="Y27" s="469"/>
      <c r="Z27" s="469"/>
      <c r="AA27" s="469"/>
      <c r="AB27" s="470"/>
    </row>
    <row r="28" spans="2:28" x14ac:dyDescent="0.25">
      <c r="B28" s="142"/>
      <c r="C28" s="135"/>
      <c r="D28" s="140"/>
      <c r="E28" s="140"/>
      <c r="F28" s="140"/>
      <c r="G28" s="140"/>
      <c r="H28" s="140"/>
      <c r="I28" s="140"/>
      <c r="J28" s="140"/>
      <c r="L28" s="6"/>
      <c r="M28" s="6"/>
      <c r="N28" s="6"/>
      <c r="O28" s="6"/>
      <c r="P28" s="6"/>
      <c r="R28" s="140"/>
      <c r="S28" s="140"/>
      <c r="T28" s="140"/>
      <c r="U28" s="140"/>
      <c r="V28" s="140"/>
      <c r="W28" s="140"/>
      <c r="X28" s="140"/>
      <c r="Y28" s="140"/>
      <c r="Z28" s="140"/>
      <c r="AA28" s="140"/>
      <c r="AB28" s="140"/>
    </row>
    <row r="29" spans="2:28" ht="83.25" customHeight="1" x14ac:dyDescent="0.25">
      <c r="B29" s="124" t="s">
        <v>42</v>
      </c>
      <c r="C29" s="138" t="s">
        <v>69</v>
      </c>
      <c r="D29" s="376" t="s">
        <v>531</v>
      </c>
      <c r="E29" s="377"/>
      <c r="F29" s="377"/>
      <c r="G29" s="377"/>
      <c r="H29" s="377"/>
      <c r="I29" s="377"/>
      <c r="J29" s="378"/>
      <c r="L29" s="428" t="str">
        <f>IF(Data!Q2="","",IF(Data!Q2=1,"Required Step","Optional Step"))</f>
        <v>Optional Step</v>
      </c>
      <c r="M29" s="429"/>
      <c r="N29" s="429"/>
      <c r="O29" s="429"/>
      <c r="P29" s="430"/>
      <c r="R29" s="468"/>
      <c r="S29" s="469"/>
      <c r="T29" s="469"/>
      <c r="U29" s="469"/>
      <c r="V29" s="469"/>
      <c r="W29" s="469"/>
      <c r="X29" s="469"/>
      <c r="Y29" s="469"/>
      <c r="Z29" s="469"/>
      <c r="AA29" s="469"/>
      <c r="AB29" s="470"/>
    </row>
    <row r="30" spans="2:28" x14ac:dyDescent="0.25">
      <c r="B30" s="124"/>
      <c r="L30" s="6"/>
      <c r="M30" s="6"/>
      <c r="N30" s="6"/>
      <c r="O30" s="6"/>
      <c r="P30" s="6"/>
    </row>
    <row r="31" spans="2:28" ht="31.2" x14ac:dyDescent="0.25">
      <c r="B31" s="124" t="s">
        <v>43</v>
      </c>
      <c r="C31" s="138" t="s">
        <v>65</v>
      </c>
      <c r="D31" s="376" t="s">
        <v>564</v>
      </c>
      <c r="E31" s="377"/>
      <c r="F31" s="377"/>
      <c r="G31" s="377"/>
      <c r="H31" s="377"/>
      <c r="I31" s="377"/>
      <c r="J31" s="378"/>
      <c r="L31" s="428" t="str">
        <f>IF(Data!Q2="","",IF(Data!Q2=1,"Required Step",IF(Data!Q2=2,"Baseline Step","Optional Step")))</f>
        <v>Optional Step</v>
      </c>
      <c r="M31" s="429"/>
      <c r="N31" s="429"/>
      <c r="O31" s="429"/>
      <c r="P31" s="430"/>
      <c r="R31" s="468"/>
      <c r="S31" s="469"/>
      <c r="T31" s="469"/>
      <c r="U31" s="469"/>
      <c r="V31" s="469"/>
      <c r="W31" s="469"/>
      <c r="X31" s="469"/>
      <c r="Y31" s="469"/>
      <c r="Z31" s="469"/>
      <c r="AA31" s="469"/>
      <c r="AB31" s="470"/>
    </row>
    <row r="32" spans="2:28" x14ac:dyDescent="0.25">
      <c r="B32" s="58"/>
      <c r="C32" s="88"/>
      <c r="L32" s="6"/>
      <c r="M32" s="6"/>
      <c r="N32" s="6"/>
      <c r="O32" s="6"/>
      <c r="P32" s="6"/>
    </row>
    <row r="33" spans="2:28" ht="62.4" customHeight="1" x14ac:dyDescent="0.25">
      <c r="B33" s="124" t="s">
        <v>44</v>
      </c>
      <c r="C33" s="138" t="s">
        <v>66</v>
      </c>
      <c r="D33" s="376" t="s">
        <v>559</v>
      </c>
      <c r="E33" s="377"/>
      <c r="F33" s="377"/>
      <c r="G33" s="377"/>
      <c r="H33" s="377"/>
      <c r="I33" s="377"/>
      <c r="J33" s="378"/>
      <c r="L33" s="428" t="str">
        <f>IF(Data!Q2="","",IF(Data!Q2=1,"Required Step",IF(OR(Data!Q2=2,Data!Q2=3),"Baseline Step","Optional Step")))</f>
        <v>Optional Step</v>
      </c>
      <c r="M33" s="429"/>
      <c r="N33" s="429"/>
      <c r="O33" s="429"/>
      <c r="P33" s="430"/>
      <c r="R33" s="404"/>
      <c r="S33" s="405"/>
      <c r="T33" s="405"/>
      <c r="U33" s="405"/>
      <c r="V33" s="405"/>
      <c r="W33" s="405"/>
      <c r="X33" s="405"/>
      <c r="Y33" s="405"/>
      <c r="Z33" s="405"/>
      <c r="AA33" s="405"/>
      <c r="AB33" s="406"/>
    </row>
    <row r="34" spans="2:28" x14ac:dyDescent="0.25">
      <c r="B34" s="58"/>
      <c r="L34" s="6"/>
      <c r="M34" s="6"/>
      <c r="N34" s="6"/>
      <c r="O34" s="6"/>
      <c r="P34" s="6"/>
    </row>
    <row r="35" spans="2:28" ht="89.4" customHeight="1" x14ac:dyDescent="0.25">
      <c r="B35" s="124" t="s">
        <v>70</v>
      </c>
      <c r="C35" s="138" t="s">
        <v>104</v>
      </c>
      <c r="D35" s="376" t="s">
        <v>565</v>
      </c>
      <c r="E35" s="377"/>
      <c r="F35" s="377"/>
      <c r="G35" s="377"/>
      <c r="H35" s="377"/>
      <c r="I35" s="377"/>
      <c r="J35" s="378"/>
      <c r="L35" s="428" t="str">
        <f>IF(Data!Q2="","",IF(Data!Q2=1,"Required Step",IF(Data!Q2=2,"Baseline Step","Optional Step")))</f>
        <v>Optional Step</v>
      </c>
      <c r="M35" s="429"/>
      <c r="N35" s="429"/>
      <c r="O35" s="429"/>
      <c r="P35" s="430"/>
      <c r="R35" s="468"/>
      <c r="S35" s="469"/>
      <c r="T35" s="469"/>
      <c r="U35" s="469"/>
      <c r="V35" s="469"/>
      <c r="W35" s="469"/>
      <c r="X35" s="469"/>
      <c r="Y35" s="469"/>
      <c r="Z35" s="469"/>
      <c r="AA35" s="469"/>
      <c r="AB35" s="470"/>
    </row>
    <row r="36" spans="2:28" ht="15.6" x14ac:dyDescent="0.25">
      <c r="B36" s="124"/>
      <c r="C36" s="343"/>
      <c r="D36" s="340"/>
      <c r="E36" s="340"/>
      <c r="F36" s="340"/>
      <c r="G36" s="340"/>
      <c r="H36" s="340"/>
      <c r="I36" s="340"/>
      <c r="J36" s="340"/>
      <c r="L36" s="346"/>
      <c r="M36" s="346"/>
      <c r="N36" s="346"/>
      <c r="O36" s="346"/>
      <c r="P36" s="346"/>
      <c r="Q36" s="346"/>
      <c r="R36" s="341"/>
      <c r="S36" s="341"/>
      <c r="T36" s="341"/>
      <c r="U36" s="341"/>
      <c r="V36" s="341"/>
      <c r="W36" s="341"/>
      <c r="X36" s="341"/>
      <c r="Y36" s="341"/>
      <c r="Z36" s="341"/>
      <c r="AA36" s="341"/>
      <c r="AB36" s="341"/>
    </row>
    <row r="37" spans="2:28" ht="55.2" customHeight="1" x14ac:dyDescent="0.25">
      <c r="B37" s="124" t="s">
        <v>512</v>
      </c>
      <c r="C37" s="138" t="s">
        <v>511</v>
      </c>
      <c r="D37" s="471" t="s">
        <v>525</v>
      </c>
      <c r="E37" s="472"/>
      <c r="F37" s="472"/>
      <c r="G37" s="472"/>
      <c r="H37" s="472"/>
      <c r="I37" s="472"/>
      <c r="J37" s="473"/>
      <c r="L37" s="428" t="str">
        <f>IF(Data!Q2="","",IF(Data!Q2=1,"Required Step",IF(Data!Q2=2,"Baseline Step","Optional Step")))</f>
        <v>Optional Step</v>
      </c>
      <c r="M37" s="429"/>
      <c r="N37" s="429"/>
      <c r="O37" s="429"/>
      <c r="P37" s="430"/>
      <c r="R37" s="468"/>
      <c r="S37" s="469"/>
      <c r="T37" s="469"/>
      <c r="U37" s="469"/>
      <c r="V37" s="469"/>
      <c r="W37" s="469"/>
      <c r="X37" s="469"/>
      <c r="Y37" s="469"/>
      <c r="Z37" s="469"/>
      <c r="AA37" s="469"/>
      <c r="AB37" s="470"/>
    </row>
    <row r="38" spans="2:28" x14ac:dyDescent="0.25">
      <c r="L38" s="135"/>
      <c r="M38" s="135"/>
      <c r="N38" s="135"/>
      <c r="O38" s="135"/>
      <c r="P38" s="135"/>
      <c r="Q38" s="135">
        <f t="shared" ref="Q38" si="0">COUNTIF(Q10:Q35,"Yes")</f>
        <v>0</v>
      </c>
    </row>
    <row r="39" spans="2:28" x14ac:dyDescent="0.25">
      <c r="K39" s="33"/>
    </row>
    <row r="40" spans="2:28" ht="17.399999999999999" x14ac:dyDescent="0.3">
      <c r="C40" s="381" t="s">
        <v>144</v>
      </c>
      <c r="D40" s="382"/>
      <c r="E40" s="382"/>
      <c r="F40" s="382"/>
      <c r="G40" s="382"/>
      <c r="H40" s="382"/>
      <c r="I40" s="382"/>
      <c r="J40" s="382"/>
      <c r="K40" s="478"/>
      <c r="L40" s="382"/>
      <c r="M40" s="382"/>
      <c r="N40" s="382"/>
      <c r="O40" s="382"/>
      <c r="P40" s="382"/>
      <c r="Q40" s="382"/>
      <c r="R40" s="382"/>
      <c r="S40" s="382"/>
      <c r="T40" s="382"/>
      <c r="U40" s="382"/>
      <c r="V40" s="383"/>
    </row>
    <row r="41" spans="2:28" ht="20.399999999999999" x14ac:dyDescent="0.3">
      <c r="C41" s="416" t="s">
        <v>49</v>
      </c>
      <c r="D41" s="425" t="s">
        <v>1</v>
      </c>
      <c r="E41" s="426"/>
      <c r="F41" s="426"/>
      <c r="G41" s="427"/>
      <c r="H41" s="422" t="s">
        <v>35</v>
      </c>
      <c r="I41" s="423"/>
      <c r="J41" s="423"/>
      <c r="K41" s="423"/>
      <c r="L41" s="423"/>
      <c r="M41" s="423"/>
      <c r="N41" s="423"/>
      <c r="O41" s="423"/>
      <c r="P41" s="423"/>
      <c r="Q41" s="424"/>
      <c r="R41" s="479" t="s">
        <v>0</v>
      </c>
      <c r="S41" s="418"/>
      <c r="T41" s="418"/>
      <c r="U41" s="418"/>
      <c r="V41" s="419"/>
      <c r="Z41" s="463" t="s">
        <v>147</v>
      </c>
      <c r="AA41" s="464"/>
      <c r="AB41" s="137" t="s">
        <v>375</v>
      </c>
    </row>
    <row r="42" spans="2:28" x14ac:dyDescent="0.25">
      <c r="C42" s="477"/>
      <c r="D42" s="362" t="s">
        <v>477</v>
      </c>
      <c r="E42" s="363"/>
      <c r="F42" s="363"/>
      <c r="G42" s="364"/>
      <c r="H42" s="362" t="s">
        <v>478</v>
      </c>
      <c r="I42" s="363"/>
      <c r="J42" s="363"/>
      <c r="K42" s="363"/>
      <c r="L42" s="363"/>
      <c r="M42" s="363"/>
      <c r="N42" s="363"/>
      <c r="O42" s="363"/>
      <c r="P42" s="363"/>
      <c r="Q42" s="364"/>
      <c r="R42" s="362" t="s">
        <v>569</v>
      </c>
      <c r="S42" s="363"/>
      <c r="T42" s="363"/>
      <c r="U42" s="363"/>
      <c r="V42" s="364"/>
    </row>
    <row r="43" spans="2:28" x14ac:dyDescent="0.25">
      <c r="C43" s="477"/>
      <c r="D43" s="401"/>
      <c r="E43" s="402"/>
      <c r="F43" s="402"/>
      <c r="G43" s="403"/>
      <c r="H43" s="401"/>
      <c r="I43" s="402"/>
      <c r="J43" s="402"/>
      <c r="K43" s="402"/>
      <c r="L43" s="402"/>
      <c r="M43" s="402"/>
      <c r="N43" s="402"/>
      <c r="O43" s="402"/>
      <c r="P43" s="402"/>
      <c r="Q43" s="403"/>
      <c r="R43" s="401"/>
      <c r="S43" s="402"/>
      <c r="T43" s="402"/>
      <c r="U43" s="402"/>
      <c r="V43" s="403"/>
    </row>
    <row r="44" spans="2:28" x14ac:dyDescent="0.25">
      <c r="C44" s="477"/>
      <c r="D44" s="401"/>
      <c r="E44" s="402"/>
      <c r="F44" s="402"/>
      <c r="G44" s="403"/>
      <c r="H44" s="401"/>
      <c r="I44" s="402"/>
      <c r="J44" s="402"/>
      <c r="K44" s="402"/>
      <c r="L44" s="402"/>
      <c r="M44" s="402"/>
      <c r="N44" s="402"/>
      <c r="O44" s="402"/>
      <c r="P44" s="402"/>
      <c r="Q44" s="403"/>
      <c r="R44" s="401"/>
      <c r="S44" s="402"/>
      <c r="T44" s="402"/>
      <c r="U44" s="402"/>
      <c r="V44" s="403"/>
    </row>
    <row r="45" spans="2:28" x14ac:dyDescent="0.25">
      <c r="C45" s="477"/>
      <c r="D45" s="401"/>
      <c r="E45" s="402"/>
      <c r="F45" s="402"/>
      <c r="G45" s="403"/>
      <c r="H45" s="401"/>
      <c r="I45" s="402"/>
      <c r="J45" s="402"/>
      <c r="K45" s="402"/>
      <c r="L45" s="402"/>
      <c r="M45" s="402"/>
      <c r="N45" s="402"/>
      <c r="O45" s="402"/>
      <c r="P45" s="402"/>
      <c r="Q45" s="403"/>
      <c r="R45" s="401"/>
      <c r="S45" s="402"/>
      <c r="T45" s="402"/>
      <c r="U45" s="402"/>
      <c r="V45" s="403"/>
    </row>
    <row r="46" spans="2:28" x14ac:dyDescent="0.25">
      <c r="C46" s="417"/>
      <c r="D46" s="365"/>
      <c r="E46" s="366"/>
      <c r="F46" s="366"/>
      <c r="G46" s="367"/>
      <c r="H46" s="365"/>
      <c r="I46" s="366"/>
      <c r="J46" s="366"/>
      <c r="K46" s="366"/>
      <c r="L46" s="366"/>
      <c r="M46" s="366"/>
      <c r="N46" s="366"/>
      <c r="O46" s="366"/>
      <c r="P46" s="366"/>
      <c r="Q46" s="367"/>
      <c r="R46" s="365"/>
      <c r="S46" s="366"/>
      <c r="T46" s="366"/>
      <c r="U46" s="366"/>
      <c r="V46" s="367"/>
    </row>
  </sheetData>
  <mergeCells count="56">
    <mergeCell ref="Z2:AB2"/>
    <mergeCell ref="L27:P27"/>
    <mergeCell ref="L29:P29"/>
    <mergeCell ref="L31:P31"/>
    <mergeCell ref="L33:P33"/>
    <mergeCell ref="L4:P5"/>
    <mergeCell ref="L6:P7"/>
    <mergeCell ref="L10:P10"/>
    <mergeCell ref="L12:P12"/>
    <mergeCell ref="L14:P14"/>
    <mergeCell ref="R4:AB7"/>
    <mergeCell ref="L17:P17"/>
    <mergeCell ref="L19:P19"/>
    <mergeCell ref="L23:P23"/>
    <mergeCell ref="L25:P25"/>
    <mergeCell ref="R33:AB33"/>
    <mergeCell ref="D29:J29"/>
    <mergeCell ref="D25:J25"/>
    <mergeCell ref="D23:J23"/>
    <mergeCell ref="L35:P35"/>
    <mergeCell ref="D42:G46"/>
    <mergeCell ref="D33:J33"/>
    <mergeCell ref="C41:C46"/>
    <mergeCell ref="H42:Q46"/>
    <mergeCell ref="R42:V46"/>
    <mergeCell ref="R35:AB35"/>
    <mergeCell ref="D37:J37"/>
    <mergeCell ref="L37:P37"/>
    <mergeCell ref="R37:AB37"/>
    <mergeCell ref="Z41:AA41"/>
    <mergeCell ref="D41:G41"/>
    <mergeCell ref="H41:Q41"/>
    <mergeCell ref="D35:J35"/>
    <mergeCell ref="C40:V40"/>
    <mergeCell ref="R41:V41"/>
    <mergeCell ref="R17:AB17"/>
    <mergeCell ref="R21:AB21"/>
    <mergeCell ref="R19:AB19"/>
    <mergeCell ref="L21:P21"/>
    <mergeCell ref="D21:J21"/>
    <mergeCell ref="R31:AB31"/>
    <mergeCell ref="R29:AB29"/>
    <mergeCell ref="R25:AB25"/>
    <mergeCell ref="R23:AB23"/>
    <mergeCell ref="B4:J7"/>
    <mergeCell ref="D10:J10"/>
    <mergeCell ref="R27:AB27"/>
    <mergeCell ref="D14:J14"/>
    <mergeCell ref="D17:J17"/>
    <mergeCell ref="D31:J31"/>
    <mergeCell ref="R10:AB10"/>
    <mergeCell ref="R12:AB12"/>
    <mergeCell ref="D27:J27"/>
    <mergeCell ref="D12:J12"/>
    <mergeCell ref="D19:J19"/>
    <mergeCell ref="R14:AB14"/>
  </mergeCells>
  <conditionalFormatting sqref="AB41">
    <cfRule type="cellIs" dxfId="37" priority="4" operator="equal">
      <formula>"Low"</formula>
    </cfRule>
    <cfRule type="cellIs" dxfId="36" priority="5" operator="equal">
      <formula>"Moderate"</formula>
    </cfRule>
    <cfRule type="cellIs" dxfId="35" priority="6" operator="equal">
      <formula>"High"</formula>
    </cfRule>
    <cfRule type="cellIs" dxfId="34" priority="8" operator="equal">
      <formula>"Extreme"</formula>
    </cfRule>
  </conditionalFormatting>
  <printOptions horizontalCentered="1"/>
  <pageMargins left="0.25" right="0.25" top="0.25" bottom="0.5" header="0.15" footer="0.25"/>
  <pageSetup scale="53" fitToHeight="0" orientation="landscape" blackAndWhite="1" horizontalDpi="300" verticalDpi="300" r:id="rId1"/>
  <headerFooter>
    <oddFooter>&amp;C&amp;P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35" id="{A1675FA0-E971-4C8E-9BB6-384F0FD9710F}">
            <xm:f>Data!$Q$2=1</xm:f>
            <x14:dxf>
              <fill>
                <patternFill>
                  <bgColor rgb="FFFFFF00"/>
                </patternFill>
              </fill>
            </x14:dxf>
          </x14:cfRule>
          <xm:sqref>R12:AB12 R14:AB14 R19:AB19 R21:AB21 R25:AB25 R27:AB27 R29:AB29 R31:AB31 R35:AB36 L36:Q36</xm:sqref>
        </x14:conditionalFormatting>
        <x14:conditionalFormatting xmlns:xm="http://schemas.microsoft.com/office/excel/2006/main">
          <x14:cfRule type="expression" priority="144" id="{C5FA623E-EF1B-4E9E-9736-D2E9C0134DAF}">
            <xm:f>Data!$Q$2=2</xm:f>
            <x14:dxf>
              <fill>
                <patternFill>
                  <bgColor rgb="FFFFFF00"/>
                </patternFill>
              </fill>
            </x14:dxf>
          </x14:cfRule>
          <xm:sqref>R12:AB12 R14:AB14 R19:AB19 R31:AB31</xm:sqref>
        </x14:conditionalFormatting>
        <x14:conditionalFormatting xmlns:xm="http://schemas.microsoft.com/office/excel/2006/main">
          <x14:cfRule type="expression" priority="148" id="{B11B34B0-E6F9-408D-ACA6-CC3953AE287D}">
            <xm:f>Data!$Q$2=4</xm:f>
            <x14:dxf>
              <fill>
                <patternFill patternType="none">
                  <bgColor auto="1"/>
                </patternFill>
              </fill>
            </x14:dxf>
          </x14:cfRule>
          <xm:sqref>R10:AB10 R17:AB17 R23:AB23 R33:AB33 AB41</xm:sqref>
        </x14:conditionalFormatting>
        <x14:conditionalFormatting xmlns:xm="http://schemas.microsoft.com/office/excel/2006/main">
          <x14:cfRule type="expression" priority="3" id="{195D4067-8F21-49E9-8816-71D3F114BE26}">
            <xm:f>Data!$Q$2=1</xm:f>
            <x14:dxf>
              <fill>
                <patternFill>
                  <bgColor rgb="FFFFFF00"/>
                </patternFill>
              </fill>
            </x14:dxf>
          </x14:cfRule>
          <xm:sqref>R37:AB37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Data!$B$12:$B$15</xm:f>
          </x14:formula1>
          <xm:sqref>AB41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G35"/>
  <sheetViews>
    <sheetView showGridLines="0" topLeftCell="A2" zoomScale="80" zoomScaleNormal="80" workbookViewId="0">
      <pane ySplit="6" topLeftCell="A8" activePane="bottomLeft" state="frozen"/>
      <selection activeCell="A2" sqref="A2"/>
      <selection pane="bottomLeft" activeCell="A8" sqref="A8"/>
    </sheetView>
  </sheetViews>
  <sheetFormatPr defaultColWidth="8.88671875" defaultRowHeight="13.8" x14ac:dyDescent="0.25"/>
  <cols>
    <col min="1" max="1" width="3.5546875" style="5" customWidth="1"/>
    <col min="2" max="2" width="14" style="5" customWidth="1"/>
    <col min="3" max="7" width="38.6640625" style="5" customWidth="1"/>
    <col min="8" max="16384" width="8.88671875" style="5"/>
  </cols>
  <sheetData>
    <row r="1" spans="1:7" ht="28.95" customHeight="1" x14ac:dyDescent="0.25">
      <c r="A1" s="40" t="str">
        <f>"Charter "&amp;Charter_Local</f>
        <v>Charter 0</v>
      </c>
      <c r="B1" s="40"/>
      <c r="C1" s="40"/>
      <c r="D1" s="41">
        <f>CUName_Local</f>
        <v>0</v>
      </c>
      <c r="E1" s="41"/>
      <c r="F1" s="41"/>
      <c r="G1" s="42" t="str">
        <f>"Eff. Date "&amp;TEXT(EffDate_Local,"MM/DD/YYYY")</f>
        <v xml:space="preserve">Eff. Date  </v>
      </c>
    </row>
    <row r="2" spans="1:7" ht="30" x14ac:dyDescent="0.5">
      <c r="A2" s="231" t="s">
        <v>152</v>
      </c>
      <c r="B2" s="33"/>
      <c r="C2" s="33"/>
      <c r="F2" s="252"/>
      <c r="G2" s="250"/>
    </row>
    <row r="3" spans="1:7" ht="15" customHeight="1" x14ac:dyDescent="0.25"/>
    <row r="4" spans="1:7" ht="27" customHeight="1" x14ac:dyDescent="0.4">
      <c r="B4" s="145" t="s">
        <v>455</v>
      </c>
    </row>
    <row r="5" spans="1:7" ht="15" customHeight="1" thickBot="1" x14ac:dyDescent="0.4">
      <c r="B5" s="10"/>
    </row>
    <row r="6" spans="1:7" ht="33" customHeight="1" x14ac:dyDescent="0.25">
      <c r="B6" s="146" t="s">
        <v>150</v>
      </c>
      <c r="C6" s="147" t="s">
        <v>47</v>
      </c>
      <c r="D6" s="146" t="s">
        <v>145</v>
      </c>
      <c r="E6" s="146" t="s">
        <v>141</v>
      </c>
      <c r="F6" s="146" t="s">
        <v>48</v>
      </c>
      <c r="G6" s="146" t="s">
        <v>49</v>
      </c>
    </row>
    <row r="7" spans="1:7" ht="33.6" customHeight="1" thickBot="1" x14ac:dyDescent="0.3">
      <c r="B7" s="148" t="s">
        <v>151</v>
      </c>
      <c r="C7" s="288" t="str">
        <f>'A-Market Risk'!AB56</f>
        <v>Complete NEV Sup Test</v>
      </c>
      <c r="D7" s="288" t="str">
        <f>'B-Earnings at Risk'!AB25</f>
        <v xml:space="preserve"> </v>
      </c>
      <c r="E7" s="288" t="str">
        <f>'C-Stress Testing'!AB20</f>
        <v xml:space="preserve"> </v>
      </c>
      <c r="F7" s="288" t="str">
        <f>'D-Measurement Systems'!AB22</f>
        <v xml:space="preserve"> </v>
      </c>
      <c r="G7" s="288" t="str">
        <f>'E-Risk Management'!AB41</f>
        <v xml:space="preserve"> </v>
      </c>
    </row>
    <row r="8" spans="1:7" ht="15" customHeight="1" x14ac:dyDescent="0.25"/>
    <row r="9" spans="1:7" ht="15" customHeight="1" x14ac:dyDescent="0.25">
      <c r="B9" s="14"/>
      <c r="C9" s="14"/>
      <c r="D9" s="14"/>
      <c r="E9" s="14"/>
      <c r="F9" s="14"/>
      <c r="G9" s="14"/>
    </row>
    <row r="10" spans="1:7" ht="15" customHeight="1" x14ac:dyDescent="0.25">
      <c r="B10" s="6"/>
    </row>
    <row r="11" spans="1:7" ht="15" customHeight="1" x14ac:dyDescent="0.25">
      <c r="B11" s="6"/>
    </row>
    <row r="12" spans="1:7" ht="27.6" x14ac:dyDescent="0.25">
      <c r="B12" s="149" t="s">
        <v>550</v>
      </c>
      <c r="C12" s="63"/>
      <c r="D12" s="58"/>
      <c r="E12" s="149"/>
      <c r="F12" s="150"/>
      <c r="G12" s="151" t="s">
        <v>519</v>
      </c>
    </row>
    <row r="13" spans="1:7" ht="37.5" customHeight="1" x14ac:dyDescent="0.25">
      <c r="B13" s="481" t="s">
        <v>551</v>
      </c>
      <c r="C13" s="481"/>
      <c r="D13" s="481"/>
      <c r="E13" s="481"/>
      <c r="F13" s="481"/>
      <c r="G13" s="481"/>
    </row>
    <row r="14" spans="1:7" ht="24.6" x14ac:dyDescent="0.25">
      <c r="B14" s="149"/>
      <c r="C14" s="63"/>
      <c r="D14" s="58"/>
      <c r="E14" s="149"/>
      <c r="F14" s="150"/>
      <c r="G14" s="150"/>
    </row>
    <row r="15" spans="1:7" ht="24.6" x14ac:dyDescent="0.25">
      <c r="B15" s="149" t="s">
        <v>536</v>
      </c>
      <c r="C15" s="63"/>
      <c r="D15" s="58"/>
      <c r="E15" s="149"/>
      <c r="F15" s="150"/>
      <c r="G15" s="137" t="s">
        <v>35</v>
      </c>
    </row>
    <row r="16" spans="1:7" ht="41.25" customHeight="1" x14ac:dyDescent="0.25">
      <c r="B16" s="480" t="s">
        <v>552</v>
      </c>
      <c r="C16" s="480"/>
      <c r="D16" s="480"/>
      <c r="E16" s="480"/>
      <c r="F16" s="480"/>
      <c r="G16" s="480"/>
    </row>
    <row r="17" spans="1:7" ht="144" customHeight="1" x14ac:dyDescent="0.25">
      <c r="A17" s="63"/>
      <c r="B17" s="404"/>
      <c r="C17" s="405"/>
      <c r="D17" s="405"/>
      <c r="E17" s="405"/>
      <c r="F17" s="405"/>
      <c r="G17" s="406"/>
    </row>
    <row r="23" spans="1:7" ht="14.4" customHeight="1" x14ac:dyDescent="0.25"/>
    <row r="24" spans="1:7" ht="14.4" customHeight="1" x14ac:dyDescent="0.25"/>
    <row r="25" spans="1:7" ht="14.4" customHeight="1" x14ac:dyDescent="0.25"/>
    <row r="26" spans="1:7" ht="21.6" customHeight="1" x14ac:dyDescent="0.25"/>
    <row r="27" spans="1:7" ht="21.6" customHeight="1" x14ac:dyDescent="0.25"/>
    <row r="28" spans="1:7" ht="21.6" customHeight="1" x14ac:dyDescent="0.25"/>
    <row r="29" spans="1:7" ht="16.2" customHeight="1" x14ac:dyDescent="0.25"/>
    <row r="30" spans="1:7" ht="14.4" customHeight="1" x14ac:dyDescent="0.25"/>
    <row r="31" spans="1:7" ht="14.4" customHeight="1" x14ac:dyDescent="0.25"/>
    <row r="32" spans="1:7" ht="14.4" customHeight="1" x14ac:dyDescent="0.25"/>
    <row r="33" ht="14.4" customHeight="1" x14ac:dyDescent="0.25"/>
    <row r="34" ht="18" customHeight="1" x14ac:dyDescent="0.25"/>
    <row r="35" ht="15.6" customHeight="1" x14ac:dyDescent="0.25"/>
  </sheetData>
  <mergeCells count="3">
    <mergeCell ref="B17:G17"/>
    <mergeCell ref="B16:G16"/>
    <mergeCell ref="B13:G13"/>
  </mergeCells>
  <conditionalFormatting sqref="G12">
    <cfRule type="cellIs" dxfId="29" priority="9" operator="equal">
      <formula>"Low"</formula>
    </cfRule>
    <cfRule type="cellIs" dxfId="28" priority="10" operator="equal">
      <formula>"Moderate"</formula>
    </cfRule>
    <cfRule type="cellIs" dxfId="27" priority="11" operator="equal">
      <formula>"High"</formula>
    </cfRule>
  </conditionalFormatting>
  <conditionalFormatting sqref="C7:G7">
    <cfRule type="cellIs" dxfId="26" priority="7" operator="equal">
      <formula>" "</formula>
    </cfRule>
    <cfRule type="cellIs" dxfId="25" priority="12" operator="equal">
      <formula>"Low"</formula>
    </cfRule>
    <cfRule type="cellIs" dxfId="24" priority="14" operator="equal">
      <formula>"Moderate"</formula>
    </cfRule>
    <cfRule type="cellIs" dxfId="23" priority="15" operator="equal">
      <formula>"High"</formula>
    </cfRule>
    <cfRule type="cellIs" dxfId="22" priority="16" operator="equal">
      <formula>"Extreme"</formula>
    </cfRule>
  </conditionalFormatting>
  <conditionalFormatting sqref="G15">
    <cfRule type="cellIs" dxfId="21" priority="1" operator="equal">
      <formula>"Low"</formula>
    </cfRule>
    <cfRule type="cellIs" dxfId="20" priority="2" operator="equal">
      <formula>"Moderate"</formula>
    </cfRule>
    <cfRule type="cellIs" dxfId="19" priority="3" operator="equal">
      <formula>"High"</formula>
    </cfRule>
    <cfRule type="cellIs" dxfId="18" priority="4" operator="equal">
      <formula>"Extreme"</formula>
    </cfRule>
  </conditionalFormatting>
  <printOptions horizontalCentered="1"/>
  <pageMargins left="0.25" right="0.25" top="0.5" bottom="0.5" header="0.25" footer="0.25"/>
  <pageSetup scale="63" orientation="landscape" blackAndWhite="1" horizontalDpi="300" verticalDpi="300" r:id="rId1"/>
  <headerFooter>
    <oddFooter>&amp;C&amp;P</oddFooter>
  </headerFooter>
  <extLst>
    <ext xmlns:x14="http://schemas.microsoft.com/office/spreadsheetml/2009/9/main" uri="{78C0D931-6437-407d-A8EE-F0AAD7539E65}">
      <x14:conditionalFormattings>
        <x14:conditionalFormatting xmlns:xm="http://schemas.microsoft.com/office/excel/2006/main">
          <x14:cfRule type="expression" priority="156" id="{5467353C-22CD-430D-BD83-BCF464E8B1F6}">
            <xm:f>Data!$Q$2=4</xm:f>
            <x14:dxf>
              <fill>
                <patternFill patternType="none">
                  <bgColor auto="1"/>
                </patternFill>
              </fill>
            </x14:dxf>
          </x14:cfRule>
          <xm:sqref>B17:G17 G12</xm:sqref>
        </x14:conditionalFormatting>
        <x14:conditionalFormatting xmlns:xm="http://schemas.microsoft.com/office/excel/2006/main">
          <x14:cfRule type="expression" priority="5" id="{1C51AF60-DB60-4AEC-8652-8100C512B971}">
            <xm:f>Data!$Q$2=4</xm:f>
            <x14:dxf>
              <fill>
                <patternFill patternType="none">
                  <bgColor auto="1"/>
                </patternFill>
              </fill>
            </x14:dxf>
          </x14:cfRule>
          <xm:sqref>G15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Data!$B$89:$B$92</xm:f>
          </x14:formula1>
          <xm:sqref>G12</xm:sqref>
        </x14:dataValidation>
        <x14:dataValidation type="list" allowBlank="1" showInputMessage="1" showErrorMessage="1" xr:uid="{A75B378E-B593-45D0-B120-462ED0F13420}">
          <x14:formula1>
            <xm:f>Data!$B$12:$B$15</xm:f>
          </x14:formula1>
          <xm:sqref>G15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pageSetUpPr fitToPage="1"/>
  </sheetPr>
  <dimension ref="A1:AI511"/>
  <sheetViews>
    <sheetView showGridLines="0" topLeftCell="A2" zoomScale="90" zoomScaleNormal="90" workbookViewId="0">
      <pane ySplit="13" topLeftCell="A15" activePane="bottomLeft" state="frozen"/>
      <selection activeCell="A2" sqref="A2"/>
      <selection pane="bottomLeft" activeCell="A15" sqref="A15"/>
    </sheetView>
  </sheetViews>
  <sheetFormatPr defaultColWidth="8.88671875" defaultRowHeight="13.8" x14ac:dyDescent="0.25"/>
  <cols>
    <col min="1" max="1" width="3.33203125" style="5" customWidth="1"/>
    <col min="2" max="2" width="7.44140625" style="5" customWidth="1"/>
    <col min="3" max="3" width="36.44140625" style="5" customWidth="1"/>
    <col min="4" max="4" width="2.109375" style="5" customWidth="1"/>
    <col min="5" max="5" width="14.6640625" style="181" customWidth="1"/>
    <col min="6" max="6" width="14.33203125" style="33" customWidth="1"/>
    <col min="7" max="7" width="14" style="34" customWidth="1"/>
    <col min="8" max="8" width="8.33203125" style="33" customWidth="1"/>
    <col min="9" max="10" width="8.33203125" style="5" customWidth="1"/>
    <col min="11" max="11" width="1.88671875" style="5" customWidth="1"/>
    <col min="12" max="12" width="14.6640625" style="181" customWidth="1"/>
    <col min="13" max="13" width="14.6640625" style="33" customWidth="1"/>
    <col min="14" max="14" width="14.6640625" style="34" customWidth="1"/>
    <col min="15" max="15" width="9.33203125" style="33" customWidth="1"/>
    <col min="16" max="17" width="9.33203125" style="5" customWidth="1"/>
    <col min="18" max="18" width="1.88671875" style="5" customWidth="1"/>
    <col min="19" max="19" width="3.109375" style="5" customWidth="1"/>
    <col min="20" max="20" width="12.109375" style="5" customWidth="1"/>
    <col min="21" max="21" width="11.88671875" style="5" customWidth="1"/>
    <col min="22" max="34" width="8.88671875" style="5"/>
    <col min="35" max="35" width="8.88671875" style="5" customWidth="1"/>
    <col min="36" max="16384" width="8.88671875" style="5"/>
  </cols>
  <sheetData>
    <row r="1" spans="2:35" ht="46.5" customHeight="1" x14ac:dyDescent="0.4">
      <c r="B1" s="290" t="str">
        <f>"Charter "&amp;Charter_Local</f>
        <v>Charter 0</v>
      </c>
      <c r="C1" s="290"/>
      <c r="D1" s="291">
        <f>CUName_Local</f>
        <v>0</v>
      </c>
      <c r="E1" s="291"/>
      <c r="F1" s="291"/>
      <c r="G1" s="292"/>
      <c r="H1" s="291"/>
      <c r="I1" s="291"/>
      <c r="J1" s="291"/>
      <c r="K1" s="291"/>
      <c r="L1" s="291"/>
      <c r="M1" s="291"/>
      <c r="N1" s="290"/>
      <c r="O1" s="290"/>
      <c r="P1" s="290"/>
      <c r="Q1" s="290"/>
      <c r="R1" s="293" t="str">
        <f>"Eff. Date "&amp;TEXT(EffDate_Local,"MM/DD/YYYY")</f>
        <v xml:space="preserve">Eff. Date  </v>
      </c>
      <c r="S1" s="41"/>
      <c r="T1" s="41"/>
      <c r="AF1" s="39"/>
      <c r="AG1" s="39"/>
      <c r="AH1" s="39"/>
      <c r="AI1" s="39"/>
    </row>
    <row r="2" spans="2:35" ht="24.6" x14ac:dyDescent="0.4">
      <c r="B2" s="145" t="s">
        <v>50</v>
      </c>
      <c r="D2" s="35"/>
      <c r="E2" s="507" t="s">
        <v>33</v>
      </c>
      <c r="F2" s="508"/>
      <c r="G2" s="508"/>
      <c r="H2" s="508"/>
      <c r="I2" s="508"/>
      <c r="J2" s="508"/>
      <c r="K2" s="270"/>
      <c r="L2" s="508" t="s">
        <v>50</v>
      </c>
      <c r="M2" s="508"/>
      <c r="N2" s="508"/>
      <c r="O2" s="508"/>
      <c r="P2" s="508"/>
      <c r="Q2" s="508"/>
      <c r="R2" s="270"/>
      <c r="T2" s="505" t="str">
        <f>IF(AND('A-Market Risk'!U10="Estimated NEV Tool (ENT)",'G-NEV Supervisory Test'!E8&lt;&gt;"ENT"),"Warning - You have changed from the Credit Union IRR Test with manually input information to using the ENT but have not reset the formulas."&amp;"  Please go back to the A-Market Risk Tab and either click on the Reset Formulas on G-NEV Supervisory Test Tab button if the ENT is to be used or change the drop down back to CU IRR Test.","")</f>
        <v/>
      </c>
      <c r="U2" s="505"/>
    </row>
    <row r="3" spans="2:35" x14ac:dyDescent="0.25">
      <c r="B3" s="14" t="s">
        <v>453</v>
      </c>
      <c r="D3" s="35"/>
      <c r="G3" s="33"/>
      <c r="I3" s="33"/>
      <c r="J3" s="33"/>
      <c r="K3" s="270"/>
      <c r="L3" s="33"/>
      <c r="N3" s="33"/>
      <c r="P3" s="33"/>
      <c r="Q3" s="33"/>
      <c r="R3" s="270"/>
      <c r="T3" s="505"/>
      <c r="U3" s="505"/>
    </row>
    <row r="4" spans="2:35" ht="14.4" x14ac:dyDescent="0.3">
      <c r="D4" s="35"/>
      <c r="F4" s="182"/>
      <c r="G4" s="182"/>
      <c r="H4" s="182"/>
      <c r="I4" s="33"/>
      <c r="J4" s="33"/>
      <c r="K4" s="270"/>
      <c r="L4" s="33"/>
      <c r="M4" s="182"/>
      <c r="N4" s="182"/>
      <c r="O4" s="182"/>
      <c r="P4" s="33"/>
      <c r="Q4" s="33"/>
      <c r="R4" s="270"/>
      <c r="T4" s="505"/>
      <c r="U4" s="505"/>
    </row>
    <row r="5" spans="2:35" x14ac:dyDescent="0.25">
      <c r="B5" s="491" t="s">
        <v>3</v>
      </c>
      <c r="C5" s="6" t="s">
        <v>387</v>
      </c>
      <c r="D5" s="35"/>
      <c r="E5" s="494"/>
      <c r="F5" s="495"/>
      <c r="G5" s="495"/>
      <c r="H5" s="495"/>
      <c r="I5" s="495"/>
      <c r="J5" s="495"/>
      <c r="K5" s="270"/>
      <c r="L5" s="504">
        <f>E5</f>
        <v>0</v>
      </c>
      <c r="M5" s="504"/>
      <c r="N5" s="504"/>
      <c r="O5" s="504"/>
      <c r="P5" s="504"/>
      <c r="Q5" s="504"/>
      <c r="R5" s="270"/>
      <c r="T5" s="505"/>
      <c r="U5" s="505"/>
    </row>
    <row r="6" spans="2:35" x14ac:dyDescent="0.25">
      <c r="B6" s="492"/>
      <c r="C6" s="6" t="s">
        <v>388</v>
      </c>
      <c r="D6" s="35"/>
      <c r="E6" s="494"/>
      <c r="F6" s="495"/>
      <c r="G6" s="495"/>
      <c r="H6" s="495"/>
      <c r="I6" s="495"/>
      <c r="J6" s="495"/>
      <c r="K6" s="270"/>
      <c r="L6" s="504">
        <f t="shared" ref="L6:L7" si="0">E6</f>
        <v>0</v>
      </c>
      <c r="M6" s="504"/>
      <c r="N6" s="504"/>
      <c r="O6" s="504"/>
      <c r="P6" s="504"/>
      <c r="Q6" s="504"/>
      <c r="R6" s="270"/>
      <c r="T6" s="505"/>
      <c r="U6" s="505"/>
    </row>
    <row r="7" spans="2:35" x14ac:dyDescent="0.25">
      <c r="B7" s="492"/>
      <c r="C7" s="6" t="s">
        <v>339</v>
      </c>
      <c r="D7" s="35"/>
      <c r="E7" s="494"/>
      <c r="F7" s="495"/>
      <c r="G7" s="495"/>
      <c r="H7" s="495"/>
      <c r="I7" s="495"/>
      <c r="J7" s="495"/>
      <c r="K7" s="270"/>
      <c r="L7" s="504">
        <f t="shared" si="0"/>
        <v>0</v>
      </c>
      <c r="M7" s="504"/>
      <c r="N7" s="504"/>
      <c r="O7" s="504"/>
      <c r="P7" s="504"/>
      <c r="Q7" s="504"/>
      <c r="R7" s="270"/>
      <c r="T7" s="505"/>
      <c r="U7" s="505"/>
    </row>
    <row r="8" spans="2:35" x14ac:dyDescent="0.25">
      <c r="B8" s="492"/>
      <c r="C8" s="6" t="s">
        <v>4</v>
      </c>
      <c r="D8" s="35"/>
      <c r="E8" s="494" t="s">
        <v>375</v>
      </c>
      <c r="F8" s="495"/>
      <c r="G8" s="495"/>
      <c r="H8" s="495"/>
      <c r="I8" s="495"/>
      <c r="J8" s="495"/>
      <c r="K8" s="270"/>
      <c r="L8" s="504" t="str">
        <f>IF(E8="","",E8)</f>
        <v xml:space="preserve"> </v>
      </c>
      <c r="M8" s="504"/>
      <c r="N8" s="504"/>
      <c r="O8" s="504"/>
      <c r="P8" s="504"/>
      <c r="Q8" s="504"/>
      <c r="R8" s="270"/>
      <c r="T8" s="505"/>
      <c r="U8" s="505"/>
    </row>
    <row r="9" spans="2:35" x14ac:dyDescent="0.25">
      <c r="B9" s="492"/>
      <c r="C9" s="241" t="s">
        <v>409</v>
      </c>
      <c r="D9" s="35"/>
      <c r="E9" s="503"/>
      <c r="F9" s="504"/>
      <c r="G9" s="504"/>
      <c r="H9" s="504"/>
      <c r="I9" s="504"/>
      <c r="J9" s="504"/>
      <c r="K9" s="270"/>
      <c r="L9" s="504" t="str">
        <f>IF(E9="","",E9)</f>
        <v/>
      </c>
      <c r="M9" s="504"/>
      <c r="N9" s="504"/>
      <c r="O9" s="504"/>
      <c r="P9" s="504"/>
      <c r="Q9" s="504"/>
      <c r="R9" s="270"/>
      <c r="T9" s="505"/>
      <c r="U9" s="505"/>
    </row>
    <row r="10" spans="2:35" x14ac:dyDescent="0.25">
      <c r="B10" s="493"/>
      <c r="C10" s="6" t="s">
        <v>393</v>
      </c>
      <c r="D10" s="35"/>
      <c r="E10" s="496" t="s">
        <v>375</v>
      </c>
      <c r="F10" s="495"/>
      <c r="G10" s="495"/>
      <c r="H10" s="495"/>
      <c r="I10" s="495"/>
      <c r="J10" s="495"/>
      <c r="K10" s="270"/>
      <c r="L10" s="484" t="str">
        <f>IF(E10="","",E10)</f>
        <v xml:space="preserve"> </v>
      </c>
      <c r="M10" s="484"/>
      <c r="N10" s="484"/>
      <c r="O10" s="484"/>
      <c r="P10" s="484"/>
      <c r="Q10" s="484"/>
      <c r="R10" s="270"/>
      <c r="T10" s="505"/>
      <c r="U10" s="505"/>
    </row>
    <row r="11" spans="2:35" ht="13.95" customHeight="1" x14ac:dyDescent="0.25">
      <c r="D11" s="35"/>
      <c r="E11" s="183"/>
      <c r="F11" s="184"/>
      <c r="G11" s="184"/>
      <c r="H11" s="184"/>
      <c r="I11" s="184"/>
      <c r="J11" s="184"/>
      <c r="K11" s="270"/>
      <c r="L11" s="257"/>
      <c r="M11" s="184"/>
      <c r="N11" s="184"/>
      <c r="O11" s="184"/>
      <c r="P11" s="184"/>
      <c r="Q11" s="184"/>
      <c r="R11" s="270"/>
      <c r="T11" s="505"/>
      <c r="U11" s="505"/>
    </row>
    <row r="12" spans="2:35" ht="14.4" customHeight="1" x14ac:dyDescent="0.25">
      <c r="D12" s="35"/>
      <c r="E12" s="506" t="s">
        <v>5</v>
      </c>
      <c r="F12" s="485"/>
      <c r="G12" s="486"/>
      <c r="H12" s="487" t="s">
        <v>82</v>
      </c>
      <c r="I12" s="488"/>
      <c r="J12" s="488"/>
      <c r="K12" s="270"/>
      <c r="L12" s="485" t="s">
        <v>5</v>
      </c>
      <c r="M12" s="485"/>
      <c r="N12" s="486"/>
      <c r="O12" s="487" t="s">
        <v>82</v>
      </c>
      <c r="P12" s="488"/>
      <c r="Q12" s="488"/>
      <c r="R12" s="270"/>
      <c r="T12" s="505"/>
      <c r="U12" s="505"/>
    </row>
    <row r="13" spans="2:35" ht="34.950000000000003" customHeight="1" x14ac:dyDescent="0.25">
      <c r="D13" s="35"/>
      <c r="E13" s="185" t="s">
        <v>401</v>
      </c>
      <c r="F13" s="185" t="s">
        <v>400</v>
      </c>
      <c r="G13" s="186" t="s">
        <v>402</v>
      </c>
      <c r="H13" s="187" t="s">
        <v>7</v>
      </c>
      <c r="I13" s="188" t="s">
        <v>6</v>
      </c>
      <c r="J13" s="187" t="s">
        <v>8</v>
      </c>
      <c r="K13" s="270"/>
      <c r="L13" s="258" t="s">
        <v>401</v>
      </c>
      <c r="M13" s="185" t="s">
        <v>400</v>
      </c>
      <c r="N13" s="186" t="s">
        <v>402</v>
      </c>
      <c r="O13" s="189" t="s">
        <v>7</v>
      </c>
      <c r="P13" s="190" t="s">
        <v>6</v>
      </c>
      <c r="Q13" s="187" t="s">
        <v>8</v>
      </c>
      <c r="R13" s="270"/>
      <c r="T13" s="505"/>
      <c r="U13" s="505"/>
    </row>
    <row r="14" spans="2:35" ht="13.95" customHeight="1" x14ac:dyDescent="0.25">
      <c r="D14" s="35"/>
      <c r="E14" s="213"/>
      <c r="F14" s="30"/>
      <c r="G14" s="30"/>
      <c r="H14" s="30"/>
      <c r="I14" s="30"/>
      <c r="J14" s="253"/>
      <c r="K14" s="270"/>
      <c r="L14" s="30"/>
      <c r="M14" s="30"/>
      <c r="N14" s="30"/>
      <c r="O14" s="30"/>
      <c r="P14" s="35"/>
      <c r="Q14" s="253"/>
      <c r="R14" s="270"/>
      <c r="T14" s="505"/>
      <c r="U14" s="505"/>
    </row>
    <row r="15" spans="2:35" ht="20.25" customHeight="1" x14ac:dyDescent="0.35">
      <c r="B15" s="491" t="s">
        <v>32</v>
      </c>
      <c r="C15" s="7" t="s">
        <v>109</v>
      </c>
      <c r="D15" s="191"/>
      <c r="G15" s="33"/>
      <c r="I15" s="33"/>
      <c r="J15" s="33"/>
      <c r="K15" s="270"/>
      <c r="L15" s="33"/>
      <c r="N15" s="33"/>
      <c r="P15" s="33"/>
      <c r="R15" s="270"/>
    </row>
    <row r="16" spans="2:35" x14ac:dyDescent="0.25">
      <c r="B16" s="492"/>
      <c r="C16" s="38" t="s">
        <v>382</v>
      </c>
      <c r="D16" s="191"/>
      <c r="E16" s="43"/>
      <c r="F16" s="43"/>
      <c r="G16" s="43"/>
      <c r="H16" s="8">
        <f t="shared" ref="H16:H19" si="1">IFERROR((F16-E16)/E16,0)</f>
        <v>0</v>
      </c>
      <c r="I16" s="9">
        <f t="shared" ref="I16:I19" si="2">IFERROR((G16-F16)/F16,0)</f>
        <v>0</v>
      </c>
      <c r="J16" s="254">
        <f>IFERROR((G16-E16)/E16,0)</f>
        <v>0</v>
      </c>
      <c r="K16" s="270"/>
      <c r="L16" s="259">
        <f>E16</f>
        <v>0</v>
      </c>
      <c r="M16" s="233">
        <f t="shared" ref="M16:M20" si="3">F16</f>
        <v>0</v>
      </c>
      <c r="N16" s="233">
        <f t="shared" ref="N16:N20" si="4">G16</f>
        <v>0</v>
      </c>
      <c r="O16" s="8">
        <f t="shared" ref="O16:O20" si="5">H16</f>
        <v>0</v>
      </c>
      <c r="P16" s="8">
        <f t="shared" ref="P16:P20" si="6">I16</f>
        <v>0</v>
      </c>
      <c r="Q16" s="273">
        <f t="shared" ref="Q16:Q20" si="7">J16</f>
        <v>0</v>
      </c>
      <c r="R16" s="270"/>
    </row>
    <row r="17" spans="1:18" x14ac:dyDescent="0.25">
      <c r="B17" s="492"/>
      <c r="C17" s="38" t="s">
        <v>334</v>
      </c>
      <c r="D17" s="35"/>
      <c r="E17" s="43"/>
      <c r="F17" s="43"/>
      <c r="G17" s="43"/>
      <c r="H17" s="8">
        <f t="shared" si="1"/>
        <v>0</v>
      </c>
      <c r="I17" s="9">
        <f t="shared" si="2"/>
        <v>0</v>
      </c>
      <c r="J17" s="254">
        <f>IFERROR((G17-E17)/E17,0)</f>
        <v>0</v>
      </c>
      <c r="K17" s="270"/>
      <c r="L17" s="259">
        <f>E17</f>
        <v>0</v>
      </c>
      <c r="M17" s="233">
        <f t="shared" si="3"/>
        <v>0</v>
      </c>
      <c r="N17" s="233">
        <f t="shared" si="4"/>
        <v>0</v>
      </c>
      <c r="O17" s="8">
        <f t="shared" si="5"/>
        <v>0</v>
      </c>
      <c r="P17" s="8">
        <f t="shared" si="6"/>
        <v>0</v>
      </c>
      <c r="Q17" s="273">
        <f t="shared" si="7"/>
        <v>0</v>
      </c>
      <c r="R17" s="270"/>
    </row>
    <row r="18" spans="1:18" x14ac:dyDescent="0.25">
      <c r="B18" s="492"/>
      <c r="C18" s="38" t="s">
        <v>335</v>
      </c>
      <c r="D18" s="35"/>
      <c r="E18" s="43"/>
      <c r="F18" s="43"/>
      <c r="G18" s="43"/>
      <c r="H18" s="8">
        <f t="shared" si="1"/>
        <v>0</v>
      </c>
      <c r="I18" s="9">
        <f t="shared" si="2"/>
        <v>0</v>
      </c>
      <c r="J18" s="254">
        <f>IFERROR((G18-E18)/E18,0)</f>
        <v>0</v>
      </c>
      <c r="K18" s="270"/>
      <c r="L18" s="259">
        <f>E18</f>
        <v>0</v>
      </c>
      <c r="M18" s="233">
        <f t="shared" si="3"/>
        <v>0</v>
      </c>
      <c r="N18" s="233">
        <f t="shared" si="4"/>
        <v>0</v>
      </c>
      <c r="O18" s="8">
        <f t="shared" si="5"/>
        <v>0</v>
      </c>
      <c r="P18" s="8">
        <f t="shared" si="6"/>
        <v>0</v>
      </c>
      <c r="Q18" s="273">
        <f t="shared" si="7"/>
        <v>0</v>
      </c>
      <c r="R18" s="270"/>
    </row>
    <row r="19" spans="1:18" x14ac:dyDescent="0.25">
      <c r="B19" s="492"/>
      <c r="C19" s="38" t="s">
        <v>336</v>
      </c>
      <c r="D19" s="35"/>
      <c r="E19" s="43"/>
      <c r="F19" s="43"/>
      <c r="G19" s="43"/>
      <c r="H19" s="8">
        <f t="shared" si="1"/>
        <v>0</v>
      </c>
      <c r="I19" s="9">
        <f t="shared" si="2"/>
        <v>0</v>
      </c>
      <c r="J19" s="254">
        <f t="shared" ref="J19" si="8">IFERROR((G19-E19)/E19,0)</f>
        <v>0</v>
      </c>
      <c r="K19" s="270"/>
      <c r="L19" s="260">
        <f t="shared" ref="L19:L20" si="9">E19</f>
        <v>0</v>
      </c>
      <c r="M19" s="234">
        <f t="shared" si="3"/>
        <v>0</v>
      </c>
      <c r="N19" s="234">
        <f t="shared" si="4"/>
        <v>0</v>
      </c>
      <c r="O19" s="8">
        <f t="shared" si="5"/>
        <v>0</v>
      </c>
      <c r="P19" s="8">
        <f t="shared" si="6"/>
        <v>0</v>
      </c>
      <c r="Q19" s="273">
        <f t="shared" si="7"/>
        <v>0</v>
      </c>
      <c r="R19" s="270"/>
    </row>
    <row r="20" spans="1:18" ht="20.399999999999999" x14ac:dyDescent="0.35">
      <c r="B20" s="492"/>
      <c r="C20" s="10" t="s">
        <v>110</v>
      </c>
      <c r="D20" s="191"/>
      <c r="E20" s="11">
        <f>SUM(E16:E19)</f>
        <v>0</v>
      </c>
      <c r="F20" s="11">
        <f>SUM(F16:F19)</f>
        <v>0</v>
      </c>
      <c r="G20" s="11">
        <f>SUM(G16:G19)</f>
        <v>0</v>
      </c>
      <c r="H20" s="8">
        <f t="shared" ref="H20" si="10">IF(E20=0,0,(F20-E20)/E20)</f>
        <v>0</v>
      </c>
      <c r="I20" s="8">
        <f t="shared" ref="I20" si="11">IF(F20=0,0,(G20-F20)/F20)</f>
        <v>0</v>
      </c>
      <c r="J20" s="254">
        <f>IF(E20=0,0,(G20-E20)/E20)</f>
        <v>0</v>
      </c>
      <c r="K20" s="270"/>
      <c r="L20" s="261">
        <f t="shared" si="9"/>
        <v>0</v>
      </c>
      <c r="M20" s="11">
        <f t="shared" si="3"/>
        <v>0</v>
      </c>
      <c r="N20" s="11">
        <f t="shared" si="4"/>
        <v>0</v>
      </c>
      <c r="O20" s="8">
        <f t="shared" si="5"/>
        <v>0</v>
      </c>
      <c r="P20" s="8">
        <f t="shared" si="6"/>
        <v>0</v>
      </c>
      <c r="Q20" s="273">
        <f t="shared" si="7"/>
        <v>0</v>
      </c>
      <c r="R20" s="270"/>
    </row>
    <row r="21" spans="1:18" x14ac:dyDescent="0.25">
      <c r="B21" s="492"/>
      <c r="D21" s="35"/>
      <c r="E21" s="31"/>
      <c r="F21" s="192"/>
      <c r="G21" s="192"/>
      <c r="H21" s="192"/>
      <c r="I21" s="33"/>
      <c r="J21" s="33"/>
      <c r="K21" s="270"/>
      <c r="L21" s="192"/>
      <c r="M21" s="192"/>
      <c r="N21" s="192"/>
      <c r="O21" s="192"/>
      <c r="P21" s="33"/>
      <c r="Q21" s="33"/>
      <c r="R21" s="270"/>
    </row>
    <row r="22" spans="1:18" x14ac:dyDescent="0.25">
      <c r="B22" s="492"/>
      <c r="C22" s="5" t="s">
        <v>26</v>
      </c>
      <c r="D22" s="35"/>
      <c r="E22" s="193">
        <f>IFERROR(E16/E20,0)</f>
        <v>0</v>
      </c>
      <c r="F22" s="193">
        <f>IFERROR(F16/F20,0)</f>
        <v>0</v>
      </c>
      <c r="G22" s="194">
        <f>IFERROR(G16/G20,0)</f>
        <v>0</v>
      </c>
      <c r="H22" s="32"/>
      <c r="I22" s="33"/>
      <c r="J22" s="33"/>
      <c r="K22" s="270"/>
      <c r="L22" s="262">
        <f>IFERROR(L16/L20,0)</f>
        <v>0</v>
      </c>
      <c r="M22" s="193">
        <f>IFERROR(M16/M20,0)</f>
        <v>0</v>
      </c>
      <c r="N22" s="194">
        <f>IFERROR(N16/N20,0)</f>
        <v>0</v>
      </c>
      <c r="O22" s="32"/>
      <c r="P22" s="33"/>
      <c r="Q22" s="33"/>
      <c r="R22" s="270"/>
    </row>
    <row r="23" spans="1:18" x14ac:dyDescent="0.25">
      <c r="B23" s="492"/>
      <c r="C23" s="5" t="s">
        <v>27</v>
      </c>
      <c r="D23" s="35"/>
      <c r="E23" s="193">
        <f>IFERROR(E17/E20,0)</f>
        <v>0</v>
      </c>
      <c r="F23" s="193">
        <f>IFERROR(F17/F20,0)</f>
        <v>0</v>
      </c>
      <c r="G23" s="194">
        <f>IFERROR(G17/G20,0)</f>
        <v>0</v>
      </c>
      <c r="H23" s="32"/>
      <c r="I23" s="33"/>
      <c r="J23" s="33"/>
      <c r="K23" s="270"/>
      <c r="L23" s="262">
        <f>IFERROR(L17/L20,0)</f>
        <v>0</v>
      </c>
      <c r="M23" s="193">
        <f>IFERROR(M17/M20,0)</f>
        <v>0</v>
      </c>
      <c r="N23" s="194">
        <f>IFERROR(N17/N20,0)</f>
        <v>0</v>
      </c>
      <c r="O23" s="32"/>
      <c r="P23" s="33"/>
      <c r="Q23" s="33"/>
      <c r="R23" s="270"/>
    </row>
    <row r="24" spans="1:18" x14ac:dyDescent="0.25">
      <c r="B24" s="492"/>
      <c r="C24" s="5" t="s">
        <v>28</v>
      </c>
      <c r="D24" s="35"/>
      <c r="E24" s="193">
        <f>IFERROR(E18/E20,0)</f>
        <v>0</v>
      </c>
      <c r="F24" s="193">
        <f>IFERROR(F18/F20,0)</f>
        <v>0</v>
      </c>
      <c r="G24" s="194">
        <f>IFERROR(G18/G20,0)</f>
        <v>0</v>
      </c>
      <c r="H24" s="32"/>
      <c r="I24" s="33"/>
      <c r="J24" s="33"/>
      <c r="K24" s="270"/>
      <c r="L24" s="262">
        <f>IFERROR(L18/L20,0)</f>
        <v>0</v>
      </c>
      <c r="M24" s="193">
        <f>IFERROR(M18/M20,0)</f>
        <v>0</v>
      </c>
      <c r="N24" s="194">
        <f>IFERROR(N18/N20,0)</f>
        <v>0</v>
      </c>
      <c r="O24" s="32"/>
      <c r="P24" s="33"/>
      <c r="Q24" s="33"/>
      <c r="R24" s="270"/>
    </row>
    <row r="25" spans="1:18" x14ac:dyDescent="0.25">
      <c r="B25" s="492"/>
      <c r="C25" s="5" t="s">
        <v>56</v>
      </c>
      <c r="D25" s="35"/>
      <c r="E25" s="193">
        <f>IFERROR(E19/E20,0)</f>
        <v>0</v>
      </c>
      <c r="F25" s="193">
        <f>IFERROR(F19/F20,0)</f>
        <v>0</v>
      </c>
      <c r="G25" s="194">
        <f>IFERROR(G19/G20,0)</f>
        <v>0</v>
      </c>
      <c r="H25" s="32"/>
      <c r="I25" s="33"/>
      <c r="J25" s="33"/>
      <c r="K25" s="270"/>
      <c r="L25" s="262">
        <f>IFERROR(L19/L20,0)</f>
        <v>0</v>
      </c>
      <c r="M25" s="193">
        <f>IFERROR(M19/M20,0)</f>
        <v>0</v>
      </c>
      <c r="N25" s="194">
        <f>IFERROR(N19/N20,0)</f>
        <v>0</v>
      </c>
      <c r="O25" s="32"/>
      <c r="P25" s="33"/>
      <c r="Q25" s="33"/>
      <c r="R25" s="270"/>
    </row>
    <row r="26" spans="1:18" x14ac:dyDescent="0.25">
      <c r="A26" s="12"/>
      <c r="B26" s="492"/>
      <c r="C26" s="12"/>
      <c r="D26" s="35"/>
      <c r="E26" s="223"/>
      <c r="F26" s="224"/>
      <c r="G26" s="225"/>
      <c r="H26" s="226"/>
      <c r="I26" s="28"/>
      <c r="J26" s="28"/>
      <c r="K26" s="270"/>
      <c r="L26" s="225"/>
      <c r="M26" s="224"/>
      <c r="N26" s="225"/>
      <c r="O26" s="226"/>
      <c r="P26" s="28"/>
      <c r="Q26" s="28"/>
      <c r="R26" s="270"/>
    </row>
    <row r="27" spans="1:18" x14ac:dyDescent="0.25">
      <c r="B27" s="492"/>
      <c r="C27" s="6" t="s">
        <v>383</v>
      </c>
      <c r="D27" s="35"/>
      <c r="G27" s="283"/>
      <c r="H27" s="192"/>
      <c r="I27" s="192"/>
      <c r="J27" s="192"/>
      <c r="K27" s="270"/>
      <c r="L27" s="5"/>
      <c r="M27" s="5"/>
      <c r="N27" s="285">
        <f>G27</f>
        <v>0</v>
      </c>
      <c r="O27" s="192"/>
      <c r="P27" s="192"/>
      <c r="Q27" s="192"/>
      <c r="R27" s="270"/>
    </row>
    <row r="28" spans="1:18" ht="14.4" x14ac:dyDescent="0.3">
      <c r="B28" s="493"/>
      <c r="C28" s="14" t="s">
        <v>127</v>
      </c>
      <c r="D28" s="35"/>
      <c r="G28" s="284">
        <f>IFERROR(-(+G20/F20-1)/3*100,0)</f>
        <v>0</v>
      </c>
      <c r="I28" s="33"/>
      <c r="J28" s="33"/>
      <c r="K28" s="270"/>
      <c r="L28" s="5"/>
      <c r="M28" s="5"/>
      <c r="N28" s="284">
        <f>IFERROR(-(+N20/M20-1)/3*100,0)</f>
        <v>0</v>
      </c>
      <c r="O28" s="5"/>
      <c r="R28" s="270"/>
    </row>
    <row r="29" spans="1:18" ht="13.95" customHeight="1" x14ac:dyDescent="0.25">
      <c r="A29" s="12"/>
      <c r="B29" s="12"/>
      <c r="C29" s="15"/>
      <c r="D29" s="35"/>
      <c r="E29" s="227"/>
      <c r="F29" s="228"/>
      <c r="G29" s="229"/>
      <c r="H29" s="229"/>
      <c r="I29" s="229"/>
      <c r="J29" s="229"/>
      <c r="K29" s="270"/>
      <c r="L29" s="263"/>
      <c r="M29" s="228"/>
      <c r="N29" s="229"/>
      <c r="O29" s="229"/>
      <c r="P29" s="229"/>
      <c r="Q29" s="229"/>
      <c r="R29" s="270"/>
    </row>
    <row r="30" spans="1:18" ht="14.4" customHeight="1" x14ac:dyDescent="0.25">
      <c r="D30" s="35"/>
      <c r="E30" s="500" t="s">
        <v>5</v>
      </c>
      <c r="F30" s="501"/>
      <c r="G30" s="502"/>
      <c r="H30" s="487" t="s">
        <v>82</v>
      </c>
      <c r="I30" s="488"/>
      <c r="J30" s="488"/>
      <c r="K30" s="270"/>
      <c r="L30" s="485" t="s">
        <v>5</v>
      </c>
      <c r="M30" s="485"/>
      <c r="N30" s="486"/>
      <c r="O30" s="489" t="s">
        <v>82</v>
      </c>
      <c r="P30" s="490"/>
      <c r="Q30" s="490"/>
      <c r="R30" s="270"/>
    </row>
    <row r="31" spans="1:18" ht="34.950000000000003" customHeight="1" x14ac:dyDescent="0.25">
      <c r="D31" s="35"/>
      <c r="E31" s="185" t="s">
        <v>401</v>
      </c>
      <c r="F31" s="185" t="s">
        <v>400</v>
      </c>
      <c r="G31" s="186" t="s">
        <v>402</v>
      </c>
      <c r="H31" s="187" t="s">
        <v>7</v>
      </c>
      <c r="I31" s="188" t="s">
        <v>6</v>
      </c>
      <c r="J31" s="187" t="s">
        <v>8</v>
      </c>
      <c r="K31" s="270"/>
      <c r="L31" s="258" t="s">
        <v>401</v>
      </c>
      <c r="M31" s="185" t="s">
        <v>400</v>
      </c>
      <c r="N31" s="186" t="s">
        <v>402</v>
      </c>
      <c r="O31" s="187" t="s">
        <v>7</v>
      </c>
      <c r="P31" s="188" t="s">
        <v>6</v>
      </c>
      <c r="Q31" s="187" t="s">
        <v>8</v>
      </c>
      <c r="R31" s="270"/>
    </row>
    <row r="32" spans="1:18" ht="13.95" customHeight="1" x14ac:dyDescent="0.25">
      <c r="D32" s="35"/>
      <c r="E32" s="213"/>
      <c r="F32" s="30"/>
      <c r="G32" s="30"/>
      <c r="H32" s="30"/>
      <c r="I32" s="30"/>
      <c r="J32" s="253"/>
      <c r="K32" s="270"/>
      <c r="L32" s="30"/>
      <c r="M32" s="30"/>
      <c r="N32" s="30"/>
      <c r="O32" s="30"/>
      <c r="P32" s="35"/>
      <c r="Q32" s="253"/>
      <c r="R32" s="270"/>
    </row>
    <row r="33" spans="1:18" ht="20.399999999999999" x14ac:dyDescent="0.35">
      <c r="A33" s="16"/>
      <c r="B33" s="491" t="s">
        <v>31</v>
      </c>
      <c r="C33" s="7" t="s">
        <v>111</v>
      </c>
      <c r="D33" s="191"/>
      <c r="G33" s="33"/>
      <c r="I33" s="33"/>
      <c r="J33" s="33"/>
      <c r="K33" s="271"/>
      <c r="L33" s="33"/>
      <c r="N33" s="33"/>
      <c r="R33" s="270"/>
    </row>
    <row r="34" spans="1:18" x14ac:dyDescent="0.25">
      <c r="B34" s="492"/>
      <c r="C34" s="6" t="s">
        <v>9</v>
      </c>
      <c r="D34" s="35"/>
      <c r="E34" s="18"/>
      <c r="F34" s="18"/>
      <c r="G34" s="18"/>
      <c r="H34" s="8">
        <f t="shared" ref="H34:H36" si="12">IFERROR((F34-E34)/E34,0)</f>
        <v>0</v>
      </c>
      <c r="I34" s="8">
        <f t="shared" ref="I34:I36" si="13">IFERROR((G34-F34)/F34,0)</f>
        <v>0</v>
      </c>
      <c r="J34" s="254">
        <f t="shared" ref="J34:J36" si="14">IFERROR((G34-E34)/E34,0)</f>
        <v>0</v>
      </c>
      <c r="K34" s="270"/>
      <c r="L34" s="264">
        <f>E34</f>
        <v>0</v>
      </c>
      <c r="M34" s="195">
        <f t="shared" ref="M34:M36" si="15">IFERROR((1+M$42)*L34,"")</f>
        <v>0</v>
      </c>
      <c r="N34" s="195">
        <f t="shared" ref="N34:N36" si="16">IFERROR((1+N$42)*M34,"")</f>
        <v>0</v>
      </c>
      <c r="O34" s="8">
        <f>IFERROR(IF(L34=0,0,(M34-L34)/L34),0)</f>
        <v>0</v>
      </c>
      <c r="P34" s="8">
        <f>IFERROR(IF(M34=0,0,(N34-M34)/M34),0)</f>
        <v>0</v>
      </c>
      <c r="Q34" s="254">
        <f>IFERROR(IF(L34=0,0,(N34-L34)/L34),0)</f>
        <v>0</v>
      </c>
      <c r="R34" s="270"/>
    </row>
    <row r="35" spans="1:18" x14ac:dyDescent="0.25">
      <c r="B35" s="492"/>
      <c r="C35" s="6" t="s">
        <v>10</v>
      </c>
      <c r="D35" s="35"/>
      <c r="E35" s="18"/>
      <c r="F35" s="18"/>
      <c r="G35" s="18"/>
      <c r="H35" s="8">
        <f t="shared" si="12"/>
        <v>0</v>
      </c>
      <c r="I35" s="8">
        <f t="shared" si="13"/>
        <v>0</v>
      </c>
      <c r="J35" s="254">
        <f t="shared" si="14"/>
        <v>0</v>
      </c>
      <c r="K35" s="270"/>
      <c r="L35" s="264">
        <f t="shared" ref="L35:L36" si="17">E35</f>
        <v>0</v>
      </c>
      <c r="M35" s="195">
        <f t="shared" si="15"/>
        <v>0</v>
      </c>
      <c r="N35" s="195">
        <f t="shared" si="16"/>
        <v>0</v>
      </c>
      <c r="O35" s="8">
        <f t="shared" ref="O35:O36" si="18">IFERROR(IF(L35=0,0,(M35-L35)/L35),0)</f>
        <v>0</v>
      </c>
      <c r="P35" s="8">
        <f t="shared" ref="P35:P36" si="19">IFERROR(IF(M35=0,0,(N35-M35)/M35),0)</f>
        <v>0</v>
      </c>
      <c r="Q35" s="254">
        <f t="shared" ref="Q35:Q36" si="20">IFERROR(IF(L35=0,0,(N35-L35)/L35),0)</f>
        <v>0</v>
      </c>
      <c r="R35" s="270"/>
    </row>
    <row r="36" spans="1:18" x14ac:dyDescent="0.25">
      <c r="B36" s="492"/>
      <c r="C36" s="6" t="s">
        <v>11</v>
      </c>
      <c r="D36" s="35"/>
      <c r="E36" s="18"/>
      <c r="F36" s="18"/>
      <c r="G36" s="18"/>
      <c r="H36" s="8">
        <f t="shared" si="12"/>
        <v>0</v>
      </c>
      <c r="I36" s="8">
        <f t="shared" si="13"/>
        <v>0</v>
      </c>
      <c r="J36" s="254">
        <f t="shared" si="14"/>
        <v>0</v>
      </c>
      <c r="K36" s="270"/>
      <c r="L36" s="265">
        <f t="shared" si="17"/>
        <v>0</v>
      </c>
      <c r="M36" s="196">
        <f t="shared" si="15"/>
        <v>0</v>
      </c>
      <c r="N36" s="196">
        <f t="shared" si="16"/>
        <v>0</v>
      </c>
      <c r="O36" s="8">
        <f t="shared" si="18"/>
        <v>0</v>
      </c>
      <c r="P36" s="8">
        <f t="shared" si="19"/>
        <v>0</v>
      </c>
      <c r="Q36" s="254">
        <f t="shared" si="20"/>
        <v>0</v>
      </c>
      <c r="R36" s="270"/>
    </row>
    <row r="37" spans="1:18" ht="14.4" x14ac:dyDescent="0.3">
      <c r="A37" s="16"/>
      <c r="B37" s="492"/>
      <c r="C37" s="14" t="s">
        <v>12</v>
      </c>
      <c r="D37" s="17"/>
      <c r="E37" s="19">
        <f>SUM(E34:E36)</f>
        <v>0</v>
      </c>
      <c r="F37" s="19">
        <f>SUM(F34:F36)</f>
        <v>0</v>
      </c>
      <c r="G37" s="19">
        <f>SUM(G34:G36)</f>
        <v>0</v>
      </c>
      <c r="H37" s="20">
        <f t="shared" ref="H37" si="21">IF(E37=0,0,(F37-E37)/E37)</f>
        <v>0</v>
      </c>
      <c r="I37" s="20">
        <f t="shared" ref="I37" si="22">IF(F37=0,0,(G37-F37)/F37)</f>
        <v>0</v>
      </c>
      <c r="J37" s="255">
        <f t="shared" ref="J37" si="23">IF(E37=0,0,(G37-E37)/E37)</f>
        <v>0</v>
      </c>
      <c r="K37" s="271"/>
      <c r="L37" s="266">
        <f>SUM(L34:L36)</f>
        <v>0</v>
      </c>
      <c r="M37" s="21">
        <f>SUM(M34:M36)</f>
        <v>0</v>
      </c>
      <c r="N37" s="21">
        <f>SUM(N34:N36)</f>
        <v>0</v>
      </c>
      <c r="O37" s="20">
        <f t="shared" ref="O37" si="24">IF(L37=0,0,(M37-L37)/L37)</f>
        <v>0</v>
      </c>
      <c r="P37" s="20">
        <f t="shared" ref="P37" si="25">IF(M37=0,0,(N37-M37)/M37)</f>
        <v>0</v>
      </c>
      <c r="Q37" s="255">
        <f t="shared" ref="Q37" si="26">IF(L37=0,0,(N37-L37)/L37)</f>
        <v>0</v>
      </c>
      <c r="R37" s="271"/>
    </row>
    <row r="38" spans="1:18" x14ac:dyDescent="0.25">
      <c r="B38" s="492"/>
      <c r="C38" s="6" t="s">
        <v>394</v>
      </c>
      <c r="D38" s="35"/>
      <c r="E38" s="18"/>
      <c r="F38" s="18"/>
      <c r="G38" s="18"/>
      <c r="H38" s="8">
        <f t="shared" ref="H38:H40" si="27">IFERROR((F38-E38)/E38,0)</f>
        <v>0</v>
      </c>
      <c r="I38" s="8">
        <f t="shared" ref="I38:I40" si="28">IFERROR((G38-F38)/F38,0)</f>
        <v>0</v>
      </c>
      <c r="J38" s="254">
        <f t="shared" ref="J38:J40" si="29">IFERROR((G38-E38)/E38,0)</f>
        <v>0</v>
      </c>
      <c r="K38" s="270"/>
      <c r="L38" s="264">
        <f>E38</f>
        <v>0</v>
      </c>
      <c r="M38" s="235">
        <f t="shared" ref="M38:M40" si="30">F38</f>
        <v>0</v>
      </c>
      <c r="N38" s="235">
        <f t="shared" ref="N38:N40" si="31">G38</f>
        <v>0</v>
      </c>
      <c r="O38" s="8">
        <f t="shared" ref="O38:O40" si="32">IFERROR(IF(L38=0,0,(M38-L38)/L38),0)</f>
        <v>0</v>
      </c>
      <c r="P38" s="8">
        <f t="shared" ref="P38:P40" si="33">IFERROR(IF(M38=0,0,(N38-M38)/M38),0)</f>
        <v>0</v>
      </c>
      <c r="Q38" s="254">
        <f t="shared" ref="Q38:Q40" si="34">IFERROR(IF(L38=0,0,(N38-L38)/L38),0)</f>
        <v>0</v>
      </c>
      <c r="R38" s="270"/>
    </row>
    <row r="39" spans="1:18" x14ac:dyDescent="0.25">
      <c r="B39" s="492"/>
      <c r="C39" s="6" t="s">
        <v>13</v>
      </c>
      <c r="D39" s="35"/>
      <c r="E39" s="18"/>
      <c r="F39" s="18"/>
      <c r="G39" s="18"/>
      <c r="H39" s="8">
        <f t="shared" si="27"/>
        <v>0</v>
      </c>
      <c r="I39" s="8">
        <f t="shared" si="28"/>
        <v>0</v>
      </c>
      <c r="J39" s="254">
        <f t="shared" si="29"/>
        <v>0</v>
      </c>
      <c r="K39" s="270"/>
      <c r="L39" s="264">
        <f t="shared" ref="L39:L40" si="35">E39</f>
        <v>0</v>
      </c>
      <c r="M39" s="235">
        <f t="shared" si="30"/>
        <v>0</v>
      </c>
      <c r="N39" s="235">
        <f t="shared" si="31"/>
        <v>0</v>
      </c>
      <c r="O39" s="8">
        <f t="shared" si="32"/>
        <v>0</v>
      </c>
      <c r="P39" s="8">
        <f t="shared" si="33"/>
        <v>0</v>
      </c>
      <c r="Q39" s="254">
        <f t="shared" si="34"/>
        <v>0</v>
      </c>
      <c r="R39" s="270"/>
    </row>
    <row r="40" spans="1:18" x14ac:dyDescent="0.25">
      <c r="B40" s="492"/>
      <c r="C40" s="6" t="s">
        <v>14</v>
      </c>
      <c r="D40" s="35"/>
      <c r="E40" s="22"/>
      <c r="F40" s="22"/>
      <c r="G40" s="22"/>
      <c r="H40" s="8">
        <f t="shared" si="27"/>
        <v>0</v>
      </c>
      <c r="I40" s="8">
        <f t="shared" si="28"/>
        <v>0</v>
      </c>
      <c r="J40" s="254">
        <f t="shared" si="29"/>
        <v>0</v>
      </c>
      <c r="K40" s="270"/>
      <c r="L40" s="265">
        <f t="shared" si="35"/>
        <v>0</v>
      </c>
      <c r="M40" s="236">
        <f t="shared" si="30"/>
        <v>0</v>
      </c>
      <c r="N40" s="236">
        <f t="shared" si="31"/>
        <v>0</v>
      </c>
      <c r="O40" s="8">
        <f t="shared" si="32"/>
        <v>0</v>
      </c>
      <c r="P40" s="8">
        <f t="shared" si="33"/>
        <v>0</v>
      </c>
      <c r="Q40" s="254">
        <f t="shared" si="34"/>
        <v>0</v>
      </c>
      <c r="R40" s="270"/>
    </row>
    <row r="41" spans="1:18" ht="20.399999999999999" x14ac:dyDescent="0.35">
      <c r="B41" s="492"/>
      <c r="C41" s="23" t="s">
        <v>112</v>
      </c>
      <c r="D41" s="197"/>
      <c r="E41" s="24">
        <f>SUM(E38:E40)+E37</f>
        <v>0</v>
      </c>
      <c r="F41" s="24">
        <f>SUM(F38:F40)+F37</f>
        <v>0</v>
      </c>
      <c r="G41" s="24">
        <f>SUM(G38:G40)+G37</f>
        <v>0</v>
      </c>
      <c r="H41" s="20">
        <f t="shared" ref="H41" si="36">IF(E41=0,0,(F41-E41)/E41)</f>
        <v>0</v>
      </c>
      <c r="I41" s="20">
        <f t="shared" ref="I41" si="37">IF(F41=0,0,(G41-F41)/F41)</f>
        <v>0</v>
      </c>
      <c r="J41" s="255">
        <f>IF(E41=0,0,(G41-E41)/E41)</f>
        <v>0</v>
      </c>
      <c r="K41" s="270"/>
      <c r="L41" s="267">
        <f>SUM(L38:L40)+L37</f>
        <v>0</v>
      </c>
      <c r="M41" s="25">
        <f>SUM(M38:M40)+M37</f>
        <v>0</v>
      </c>
      <c r="N41" s="25">
        <f>SUM(N38:N40)+N37</f>
        <v>0</v>
      </c>
      <c r="O41" s="20">
        <f t="shared" ref="O41" si="38">IF(L41=0,0,(M41-L41)/L41)</f>
        <v>0</v>
      </c>
      <c r="P41" s="20">
        <f t="shared" ref="P41" si="39">IF(M41=0,0,(N41-M41)/M41)</f>
        <v>0</v>
      </c>
      <c r="Q41" s="255">
        <f>IF(L41=0,0,(N41-L41)/L41)</f>
        <v>0</v>
      </c>
      <c r="R41" s="271"/>
    </row>
    <row r="42" spans="1:18" ht="14.4" x14ac:dyDescent="0.3">
      <c r="B42" s="492"/>
      <c r="C42" s="215" t="s">
        <v>68</v>
      </c>
      <c r="D42" s="35"/>
      <c r="G42" s="33"/>
      <c r="I42" s="33"/>
      <c r="J42" s="33"/>
      <c r="K42" s="270"/>
      <c r="L42" s="32"/>
      <c r="M42" s="216">
        <v>-0.01</v>
      </c>
      <c r="N42" s="217">
        <v>-0.04</v>
      </c>
      <c r="O42" s="32"/>
      <c r="P42" s="33"/>
      <c r="Q42" s="33"/>
      <c r="R42" s="270"/>
    </row>
    <row r="43" spans="1:18" x14ac:dyDescent="0.25">
      <c r="B43" s="492"/>
      <c r="C43" s="294"/>
      <c r="D43" s="35"/>
      <c r="G43" s="33"/>
      <c r="I43" s="33"/>
      <c r="J43" s="33"/>
      <c r="K43" s="270"/>
      <c r="L43" s="32"/>
      <c r="M43" s="32"/>
      <c r="N43" s="32"/>
      <c r="O43" s="32"/>
      <c r="Q43" s="33"/>
      <c r="R43" s="270"/>
    </row>
    <row r="44" spans="1:18" x14ac:dyDescent="0.25">
      <c r="B44" s="492"/>
      <c r="C44" s="181" t="s">
        <v>15</v>
      </c>
      <c r="D44" s="35"/>
      <c r="E44" s="193">
        <f t="shared" ref="E44:G44" si="40">IFERROR(E34/E$41,0)</f>
        <v>0</v>
      </c>
      <c r="F44" s="193">
        <f t="shared" si="40"/>
        <v>0</v>
      </c>
      <c r="G44" s="193">
        <f t="shared" si="40"/>
        <v>0</v>
      </c>
      <c r="H44" s="32"/>
      <c r="I44" s="33"/>
      <c r="J44" s="33"/>
      <c r="K44" s="270"/>
      <c r="L44" s="262">
        <f t="shared" ref="L44:N44" si="41">IFERROR(L34/L$41,0)</f>
        <v>0</v>
      </c>
      <c r="M44" s="193">
        <f t="shared" si="41"/>
        <v>0</v>
      </c>
      <c r="N44" s="193">
        <f t="shared" si="41"/>
        <v>0</v>
      </c>
      <c r="O44" s="32"/>
      <c r="Q44" s="33"/>
      <c r="R44" s="270"/>
    </row>
    <row r="45" spans="1:18" x14ac:dyDescent="0.25">
      <c r="B45" s="492"/>
      <c r="C45" s="5" t="s">
        <v>16</v>
      </c>
      <c r="D45" s="35"/>
      <c r="E45" s="193">
        <f t="shared" ref="E45:G45" si="42">IFERROR(E35/E$41,0)</f>
        <v>0</v>
      </c>
      <c r="F45" s="193">
        <f t="shared" si="42"/>
        <v>0</v>
      </c>
      <c r="G45" s="193">
        <f t="shared" si="42"/>
        <v>0</v>
      </c>
      <c r="H45" s="32"/>
      <c r="I45" s="33"/>
      <c r="J45" s="33"/>
      <c r="K45" s="270"/>
      <c r="L45" s="262">
        <f t="shared" ref="L45:N45" si="43">IFERROR(L35/L$41,0)</f>
        <v>0</v>
      </c>
      <c r="M45" s="193">
        <f t="shared" si="43"/>
        <v>0</v>
      </c>
      <c r="N45" s="193">
        <f t="shared" si="43"/>
        <v>0</v>
      </c>
      <c r="O45" s="32"/>
      <c r="Q45" s="33"/>
      <c r="R45" s="270"/>
    </row>
    <row r="46" spans="1:18" x14ac:dyDescent="0.25">
      <c r="B46" s="492"/>
      <c r="C46" s="5" t="s">
        <v>17</v>
      </c>
      <c r="D46" s="35"/>
      <c r="E46" s="193">
        <f t="shared" ref="E46:G46" si="44">IFERROR(E36/E$41,0)</f>
        <v>0</v>
      </c>
      <c r="F46" s="193">
        <f t="shared" si="44"/>
        <v>0</v>
      </c>
      <c r="G46" s="193">
        <f t="shared" si="44"/>
        <v>0</v>
      </c>
      <c r="H46" s="32"/>
      <c r="I46" s="33"/>
      <c r="J46" s="33"/>
      <c r="K46" s="270"/>
      <c r="L46" s="262">
        <f t="shared" ref="L46:N46" si="45">IFERROR(L36/L$41,0)</f>
        <v>0</v>
      </c>
      <c r="M46" s="193">
        <f t="shared" si="45"/>
        <v>0</v>
      </c>
      <c r="N46" s="193">
        <f t="shared" si="45"/>
        <v>0</v>
      </c>
      <c r="O46" s="32"/>
      <c r="Q46" s="33"/>
      <c r="R46" s="270"/>
    </row>
    <row r="47" spans="1:18" x14ac:dyDescent="0.25">
      <c r="A47" s="16"/>
      <c r="B47" s="492"/>
      <c r="C47" s="14" t="s">
        <v>34</v>
      </c>
      <c r="D47" s="17"/>
      <c r="E47" s="286">
        <f t="shared" ref="E47:G47" si="46">IFERROR(E37/E$41,0)</f>
        <v>0</v>
      </c>
      <c r="F47" s="286">
        <f t="shared" si="46"/>
        <v>0</v>
      </c>
      <c r="G47" s="286">
        <f t="shared" si="46"/>
        <v>0</v>
      </c>
      <c r="H47" s="26"/>
      <c r="I47" s="33"/>
      <c r="J47" s="256"/>
      <c r="K47" s="271"/>
      <c r="L47" s="287">
        <f t="shared" ref="L47:N47" si="47">IFERROR(L37/L$41,0)</f>
        <v>0</v>
      </c>
      <c r="M47" s="286">
        <f t="shared" si="47"/>
        <v>0</v>
      </c>
      <c r="N47" s="286">
        <f t="shared" si="47"/>
        <v>0</v>
      </c>
      <c r="O47" s="26"/>
      <c r="Q47" s="256"/>
      <c r="R47" s="271"/>
    </row>
    <row r="48" spans="1:18" x14ac:dyDescent="0.25">
      <c r="B48" s="492"/>
      <c r="C48" s="5" t="s">
        <v>18</v>
      </c>
      <c r="D48" s="35"/>
      <c r="E48" s="193">
        <f t="shared" ref="E48:G48" si="48">IFERROR(E38/E$41,0)</f>
        <v>0</v>
      </c>
      <c r="F48" s="193">
        <f t="shared" si="48"/>
        <v>0</v>
      </c>
      <c r="G48" s="193">
        <f t="shared" si="48"/>
        <v>0</v>
      </c>
      <c r="H48" s="32"/>
      <c r="I48" s="33"/>
      <c r="J48" s="33"/>
      <c r="K48" s="270"/>
      <c r="L48" s="262">
        <f t="shared" ref="L48:N48" si="49">IFERROR(L38/L$41,0)</f>
        <v>0</v>
      </c>
      <c r="M48" s="193">
        <f t="shared" si="49"/>
        <v>0</v>
      </c>
      <c r="N48" s="193">
        <f t="shared" si="49"/>
        <v>0</v>
      </c>
      <c r="O48" s="32"/>
      <c r="Q48" s="33"/>
      <c r="R48" s="270"/>
    </row>
    <row r="49" spans="2:18" x14ac:dyDescent="0.25">
      <c r="B49" s="492"/>
      <c r="C49" s="5" t="s">
        <v>19</v>
      </c>
      <c r="D49" s="35"/>
      <c r="E49" s="193">
        <f t="shared" ref="E49:G49" si="50">IFERROR(E39/E$41,0)</f>
        <v>0</v>
      </c>
      <c r="F49" s="193">
        <f t="shared" si="50"/>
        <v>0</v>
      </c>
      <c r="G49" s="193">
        <f t="shared" si="50"/>
        <v>0</v>
      </c>
      <c r="H49" s="32"/>
      <c r="I49" s="33"/>
      <c r="J49" s="33"/>
      <c r="K49" s="270"/>
      <c r="L49" s="262">
        <f t="shared" ref="L49:N49" si="51">IFERROR(L39/L$41,0)</f>
        <v>0</v>
      </c>
      <c r="M49" s="193">
        <f t="shared" si="51"/>
        <v>0</v>
      </c>
      <c r="N49" s="193">
        <f t="shared" si="51"/>
        <v>0</v>
      </c>
      <c r="O49" s="32"/>
      <c r="Q49" s="33"/>
      <c r="R49" s="270"/>
    </row>
    <row r="50" spans="2:18" x14ac:dyDescent="0.25">
      <c r="B50" s="492"/>
      <c r="C50" s="5" t="s">
        <v>20</v>
      </c>
      <c r="D50" s="35"/>
      <c r="E50" s="193">
        <f t="shared" ref="E50:G50" si="52">IFERROR(E40/E$41,0)</f>
        <v>0</v>
      </c>
      <c r="F50" s="193">
        <f t="shared" si="52"/>
        <v>0</v>
      </c>
      <c r="G50" s="193">
        <f t="shared" si="52"/>
        <v>0</v>
      </c>
      <c r="H50" s="32"/>
      <c r="I50" s="33"/>
      <c r="J50" s="33"/>
      <c r="K50" s="270"/>
      <c r="L50" s="262">
        <f t="shared" ref="L50:N50" si="53">IFERROR(L40/L$41,0)</f>
        <v>0</v>
      </c>
      <c r="M50" s="193">
        <f t="shared" si="53"/>
        <v>0</v>
      </c>
      <c r="N50" s="193">
        <f t="shared" si="53"/>
        <v>0</v>
      </c>
      <c r="O50" s="32"/>
      <c r="Q50" s="33"/>
      <c r="R50" s="270"/>
    </row>
    <row r="51" spans="2:18" x14ac:dyDescent="0.25">
      <c r="B51" s="492"/>
      <c r="D51" s="35"/>
      <c r="E51" s="31"/>
      <c r="F51" s="192"/>
      <c r="G51" s="192"/>
      <c r="H51" s="32"/>
      <c r="I51" s="33"/>
      <c r="J51" s="33"/>
      <c r="K51" s="270"/>
      <c r="L51" s="192"/>
      <c r="M51" s="192"/>
      <c r="N51" s="192"/>
      <c r="O51" s="32"/>
      <c r="P51" s="33"/>
      <c r="Q51" s="33"/>
      <c r="R51" s="270"/>
    </row>
    <row r="52" spans="2:18" x14ac:dyDescent="0.25">
      <c r="B52" s="493"/>
      <c r="C52" s="6" t="s">
        <v>384</v>
      </c>
      <c r="D52" s="35"/>
      <c r="G52" s="230"/>
      <c r="H52" s="32"/>
      <c r="I52" s="33"/>
      <c r="J52" s="33"/>
      <c r="K52" s="270"/>
      <c r="L52" s="192"/>
      <c r="M52" s="192"/>
      <c r="N52" s="13">
        <f>G52</f>
        <v>0</v>
      </c>
      <c r="O52" s="32"/>
      <c r="P52" s="33"/>
      <c r="Q52" s="33"/>
      <c r="R52" s="270"/>
    </row>
    <row r="53" spans="2:18" ht="14.4" x14ac:dyDescent="0.3">
      <c r="C53" s="14" t="s">
        <v>128</v>
      </c>
      <c r="D53" s="35"/>
      <c r="G53" s="275">
        <f>IFERROR(-(+G41/F41-1)/3*100,0)</f>
        <v>0</v>
      </c>
      <c r="H53" s="192"/>
      <c r="I53" s="33"/>
      <c r="J53" s="33"/>
      <c r="K53" s="270"/>
      <c r="L53" s="192"/>
      <c r="M53" s="27"/>
      <c r="N53" s="275">
        <f>IFERROR(-(+N41/M41-1)/3*100,0)</f>
        <v>0</v>
      </c>
      <c r="O53" s="192"/>
      <c r="P53" s="33"/>
      <c r="Q53" s="33"/>
      <c r="R53" s="270"/>
    </row>
    <row r="54" spans="2:18" x14ac:dyDescent="0.25">
      <c r="D54" s="35"/>
      <c r="E54" s="276"/>
      <c r="F54" s="253"/>
      <c r="G54" s="253"/>
      <c r="H54" s="253"/>
      <c r="I54" s="253"/>
      <c r="J54" s="214"/>
      <c r="K54" s="270"/>
      <c r="L54" s="276"/>
      <c r="M54" s="253"/>
      <c r="N54" s="253"/>
      <c r="O54" s="253"/>
      <c r="P54" s="253"/>
      <c r="Q54" s="214"/>
      <c r="R54" s="270"/>
    </row>
    <row r="55" spans="2:18" x14ac:dyDescent="0.25">
      <c r="D55" s="35"/>
      <c r="E55" s="31"/>
      <c r="F55" s="27"/>
      <c r="G55" s="27"/>
      <c r="H55" s="192"/>
      <c r="I55" s="33"/>
      <c r="J55" s="33"/>
      <c r="K55" s="270"/>
      <c r="L55" s="192"/>
      <c r="M55" s="27"/>
      <c r="N55" s="27"/>
      <c r="O55" s="192"/>
      <c r="P55" s="33"/>
      <c r="Q55" s="33"/>
      <c r="R55" s="270"/>
    </row>
    <row r="56" spans="2:18" x14ac:dyDescent="0.25">
      <c r="B56" s="497" t="s">
        <v>129</v>
      </c>
      <c r="C56" s="5" t="s">
        <v>121</v>
      </c>
      <c r="D56" s="35"/>
      <c r="E56" s="31"/>
      <c r="F56" s="198">
        <f t="shared" ref="F56:F60" si="54">IFERROR((F16-E16)/(F$71-E$71)*(F$72-E$72),0)</f>
        <v>0</v>
      </c>
      <c r="G56" s="198">
        <f t="shared" ref="G56:G60" si="55">IFERROR((G16-F16)/(G$71-F$71)*(G$72-F$72),0)</f>
        <v>0</v>
      </c>
      <c r="H56" s="192"/>
      <c r="I56" s="33"/>
      <c r="J56" s="33"/>
      <c r="K56" s="270"/>
      <c r="L56" s="192"/>
      <c r="M56" s="198">
        <f t="shared" ref="M56:M60" si="56">IFERROR((M16-L16)/(M$71-L$71)*(M$72-L$72),0)</f>
        <v>0</v>
      </c>
      <c r="N56" s="198">
        <f t="shared" ref="N56:N60" si="57">IFERROR((N16-M16)/(N$71-M$71)*(N$72-M$72),0)</f>
        <v>0</v>
      </c>
      <c r="O56" s="192"/>
      <c r="P56" s="33"/>
      <c r="Q56" s="33"/>
      <c r="R56" s="270"/>
    </row>
    <row r="57" spans="2:18" x14ac:dyDescent="0.25">
      <c r="B57" s="498"/>
      <c r="C57" s="28" t="s">
        <v>81</v>
      </c>
      <c r="D57" s="35"/>
      <c r="E57" s="31"/>
      <c r="F57" s="198">
        <f t="shared" si="54"/>
        <v>0</v>
      </c>
      <c r="G57" s="198">
        <f t="shared" si="55"/>
        <v>0</v>
      </c>
      <c r="H57" s="192"/>
      <c r="I57" s="33"/>
      <c r="J57" s="33"/>
      <c r="K57" s="270"/>
      <c r="L57" s="192"/>
      <c r="M57" s="198">
        <f t="shared" si="56"/>
        <v>0</v>
      </c>
      <c r="N57" s="198">
        <f t="shared" si="57"/>
        <v>0</v>
      </c>
      <c r="O57" s="192"/>
      <c r="P57" s="33"/>
      <c r="Q57" s="33"/>
      <c r="R57" s="270"/>
    </row>
    <row r="58" spans="2:18" x14ac:dyDescent="0.25">
      <c r="B58" s="498"/>
      <c r="C58" s="28" t="s">
        <v>80</v>
      </c>
      <c r="D58" s="35"/>
      <c r="E58" s="31"/>
      <c r="F58" s="198">
        <f t="shared" si="54"/>
        <v>0</v>
      </c>
      <c r="G58" s="198">
        <f t="shared" si="55"/>
        <v>0</v>
      </c>
      <c r="H58" s="192"/>
      <c r="I58" s="33"/>
      <c r="J58" s="33"/>
      <c r="K58" s="270"/>
      <c r="L58" s="192"/>
      <c r="M58" s="198">
        <f t="shared" si="56"/>
        <v>0</v>
      </c>
      <c r="N58" s="198">
        <f t="shared" si="57"/>
        <v>0</v>
      </c>
      <c r="O58" s="192"/>
      <c r="P58" s="33"/>
      <c r="Q58" s="33"/>
      <c r="R58" s="270"/>
    </row>
    <row r="59" spans="2:18" x14ac:dyDescent="0.25">
      <c r="B59" s="498"/>
      <c r="C59" s="28" t="s">
        <v>84</v>
      </c>
      <c r="D59" s="35"/>
      <c r="E59" s="31"/>
      <c r="F59" s="199">
        <f t="shared" si="54"/>
        <v>0</v>
      </c>
      <c r="G59" s="199">
        <f t="shared" si="55"/>
        <v>0</v>
      </c>
      <c r="H59" s="192"/>
      <c r="I59" s="33"/>
      <c r="J59" s="33"/>
      <c r="K59" s="270"/>
      <c r="L59" s="192"/>
      <c r="M59" s="199">
        <f t="shared" si="56"/>
        <v>0</v>
      </c>
      <c r="N59" s="199">
        <f t="shared" si="57"/>
        <v>0</v>
      </c>
      <c r="O59" s="192"/>
      <c r="P59" s="33"/>
      <c r="Q59" s="33"/>
      <c r="R59" s="270"/>
    </row>
    <row r="60" spans="2:18" x14ac:dyDescent="0.25">
      <c r="B60" s="498"/>
      <c r="C60" s="29" t="s">
        <v>124</v>
      </c>
      <c r="D60" s="35"/>
      <c r="E60" s="31"/>
      <c r="F60" s="198">
        <f t="shared" si="54"/>
        <v>0</v>
      </c>
      <c r="G60" s="198">
        <f t="shared" si="55"/>
        <v>0</v>
      </c>
      <c r="H60" s="192"/>
      <c r="I60" s="33"/>
      <c r="J60" s="33"/>
      <c r="K60" s="270"/>
      <c r="L60" s="192"/>
      <c r="M60" s="198">
        <f t="shared" si="56"/>
        <v>0</v>
      </c>
      <c r="N60" s="198">
        <f t="shared" si="57"/>
        <v>0</v>
      </c>
      <c r="O60" s="192"/>
      <c r="P60" s="33"/>
      <c r="Q60" s="33"/>
      <c r="R60" s="270"/>
    </row>
    <row r="61" spans="2:18" x14ac:dyDescent="0.25">
      <c r="B61" s="498"/>
      <c r="C61" s="28"/>
      <c r="D61" s="35"/>
      <c r="E61" s="31"/>
      <c r="F61" s="198"/>
      <c r="G61" s="198"/>
      <c r="H61" s="192"/>
      <c r="I61" s="33"/>
      <c r="J61" s="33"/>
      <c r="K61" s="270"/>
      <c r="L61" s="192"/>
      <c r="M61" s="198"/>
      <c r="N61" s="198"/>
      <c r="O61" s="192"/>
      <c r="P61" s="33"/>
      <c r="Q61" s="33"/>
      <c r="R61" s="270"/>
    </row>
    <row r="62" spans="2:18" ht="14.4" customHeight="1" x14ac:dyDescent="0.25">
      <c r="B62" s="498"/>
      <c r="C62" s="5" t="s">
        <v>123</v>
      </c>
      <c r="D62" s="35"/>
      <c r="E62" s="31"/>
      <c r="F62" s="198">
        <f>IFERROR(-(F37-E37)/(F$71-E$71)*(F$72-E$72),0)</f>
        <v>0</v>
      </c>
      <c r="G62" s="198">
        <f>IFERROR(-(G37-F37)/(G$71-F$71)*(G$72-F$72),0)</f>
        <v>0</v>
      </c>
      <c r="H62" s="200"/>
      <c r="I62" s="33"/>
      <c r="J62" s="33"/>
      <c r="K62" s="270"/>
      <c r="L62" s="192"/>
      <c r="M62" s="198">
        <f>IFERROR(-(M37-L37)/(M$71-L$71)*(M$72-L$72),0)</f>
        <v>0</v>
      </c>
      <c r="N62" s="198">
        <f>IFERROR(-(N37-M37)/(N$71-M$71)*(N$72-M$72),0)</f>
        <v>0</v>
      </c>
      <c r="O62" s="192"/>
      <c r="P62" s="33"/>
      <c r="Q62" s="33"/>
      <c r="R62" s="270"/>
    </row>
    <row r="63" spans="2:18" ht="14.4" customHeight="1" x14ac:dyDescent="0.25">
      <c r="B63" s="498"/>
      <c r="C63" s="5" t="s">
        <v>122</v>
      </c>
      <c r="D63" s="35"/>
      <c r="E63" s="31"/>
      <c r="F63" s="199">
        <f>IFERROR(-((F41-F37)-(E41-E37))/(F$71-E$71)*(F$72-E$72),0)</f>
        <v>0</v>
      </c>
      <c r="G63" s="199">
        <f>IFERROR(-((G41-G37)-(F41-F37))/(G$71-F$71)*(G$72-F$72),0)</f>
        <v>0</v>
      </c>
      <c r="H63" s="192"/>
      <c r="I63" s="33"/>
      <c r="J63" s="33"/>
      <c r="K63" s="270"/>
      <c r="L63" s="192"/>
      <c r="M63" s="199">
        <f>IFERROR(-((M41-M37)-(L41-L37))/(M$71-L$71)*(M$72-L$72),0)</f>
        <v>0</v>
      </c>
      <c r="N63" s="199">
        <f>IFERROR(-((N41-N37)-(M41-M37))/(N$71-M$71)*(N$72-M$72),0)</f>
        <v>0</v>
      </c>
      <c r="O63" s="192"/>
      <c r="P63" s="33"/>
      <c r="Q63" s="33"/>
      <c r="R63" s="270"/>
    </row>
    <row r="64" spans="2:18" x14ac:dyDescent="0.25">
      <c r="B64" s="498"/>
      <c r="C64" s="29" t="s">
        <v>125</v>
      </c>
      <c r="D64" s="35"/>
      <c r="E64" s="31"/>
      <c r="F64" s="198">
        <f>IFERROR(-(F41-E41)/(F$71-E$71)*(F$72-E$72),0)</f>
        <v>0</v>
      </c>
      <c r="G64" s="198">
        <f>IFERROR(-(G41-F41)/(G$71-F$71)*(G$72-F$72),0)</f>
        <v>0</v>
      </c>
      <c r="H64" s="192"/>
      <c r="I64" s="33"/>
      <c r="J64" s="33"/>
      <c r="K64" s="270"/>
      <c r="L64" s="192"/>
      <c r="M64" s="198">
        <f t="shared" ref="M64" si="58">IFERROR(-(M41-L41)/(M$71-L$71)*(M$72-L$72),0)</f>
        <v>0</v>
      </c>
      <c r="N64" s="198">
        <f t="shared" ref="N64" si="59">IFERROR(-(N41-M41)/(N$71-M$71)*(N$72-M$72),0)</f>
        <v>0</v>
      </c>
      <c r="O64" s="192"/>
      <c r="P64" s="33"/>
      <c r="Q64" s="33"/>
      <c r="R64" s="270"/>
    </row>
    <row r="65" spans="1:35" x14ac:dyDescent="0.25">
      <c r="B65" s="498"/>
      <c r="D65" s="35"/>
      <c r="E65" s="31"/>
      <c r="F65" s="198"/>
      <c r="G65" s="198"/>
      <c r="H65" s="192"/>
      <c r="I65" s="33"/>
      <c r="J65" s="33"/>
      <c r="K65" s="270"/>
      <c r="L65" s="192"/>
      <c r="M65" s="198"/>
      <c r="N65" s="198"/>
      <c r="O65" s="192"/>
      <c r="P65" s="33"/>
      <c r="Q65" s="33"/>
      <c r="R65" s="270"/>
    </row>
    <row r="66" spans="1:35" x14ac:dyDescent="0.25">
      <c r="B66" s="499"/>
      <c r="C66" s="6" t="s">
        <v>126</v>
      </c>
      <c r="D66" s="35"/>
      <c r="E66" s="31"/>
      <c r="F66" s="201">
        <f>F60+F64</f>
        <v>0</v>
      </c>
      <c r="G66" s="201">
        <f>G60+G64</f>
        <v>0</v>
      </c>
      <c r="H66" s="192"/>
      <c r="I66" s="33"/>
      <c r="J66" s="33"/>
      <c r="K66" s="270"/>
      <c r="L66" s="192"/>
      <c r="M66" s="201">
        <f>M60+M64</f>
        <v>0</v>
      </c>
      <c r="N66" s="201">
        <f>N60+N64</f>
        <v>0</v>
      </c>
      <c r="O66" s="192"/>
      <c r="P66" s="33"/>
      <c r="Q66" s="33"/>
      <c r="R66" s="270"/>
    </row>
    <row r="67" spans="1:35" x14ac:dyDescent="0.25">
      <c r="D67" s="35"/>
      <c r="E67" s="31"/>
      <c r="F67" s="27"/>
      <c r="G67" s="27"/>
      <c r="H67" s="192"/>
      <c r="I67" s="33"/>
      <c r="J67" s="33"/>
      <c r="K67" s="270"/>
      <c r="L67" s="192"/>
      <c r="M67" s="27"/>
      <c r="N67" s="27"/>
      <c r="O67" s="192"/>
      <c r="P67" s="33"/>
      <c r="Q67" s="33"/>
      <c r="R67" s="270"/>
    </row>
    <row r="68" spans="1:35" ht="15" customHeight="1" x14ac:dyDescent="0.3">
      <c r="B68" s="491" t="s">
        <v>23</v>
      </c>
      <c r="C68" s="28" t="s">
        <v>113</v>
      </c>
      <c r="D68" s="30"/>
      <c r="E68" s="31"/>
      <c r="F68" s="27"/>
      <c r="G68" s="277">
        <f>G28-G53</f>
        <v>0</v>
      </c>
      <c r="H68" s="32"/>
      <c r="I68" s="33"/>
      <c r="J68" s="33"/>
      <c r="K68" s="270"/>
      <c r="L68" s="192"/>
      <c r="M68" s="27"/>
      <c r="N68" s="277">
        <f>N28-N53</f>
        <v>0</v>
      </c>
      <c r="O68" s="32"/>
      <c r="P68" s="33"/>
      <c r="Q68" s="33"/>
      <c r="R68" s="270"/>
    </row>
    <row r="69" spans="1:35" ht="14.4" x14ac:dyDescent="0.3">
      <c r="B69" s="492"/>
      <c r="C69" s="5" t="s">
        <v>114</v>
      </c>
      <c r="D69" s="35"/>
      <c r="E69" s="31"/>
      <c r="F69" s="27"/>
      <c r="G69" s="277">
        <f>IFERROR(G28-((G41/G20)*G53),0)</f>
        <v>0</v>
      </c>
      <c r="H69" s="32"/>
      <c r="I69" s="33"/>
      <c r="J69" s="33"/>
      <c r="K69" s="270"/>
      <c r="L69" s="192"/>
      <c r="M69" s="27"/>
      <c r="N69" s="277">
        <f>IFERROR(N28-((N41/N20)*N53),0)</f>
        <v>0</v>
      </c>
      <c r="O69" s="32"/>
      <c r="P69" s="33"/>
      <c r="Q69" s="33"/>
      <c r="R69" s="270"/>
    </row>
    <row r="70" spans="1:35" x14ac:dyDescent="0.25">
      <c r="B70" s="492"/>
      <c r="D70" s="35"/>
      <c r="E70" s="31"/>
      <c r="G70" s="33"/>
      <c r="I70" s="33"/>
      <c r="J70" s="33"/>
      <c r="K70" s="270"/>
      <c r="L70" s="192"/>
      <c r="M70" s="27"/>
      <c r="N70" s="27"/>
      <c r="O70" s="32"/>
      <c r="P70" s="33"/>
      <c r="Q70" s="33"/>
      <c r="R70" s="270"/>
    </row>
    <row r="71" spans="1:35" ht="14.4" thickBot="1" x14ac:dyDescent="0.3">
      <c r="A71" s="202"/>
      <c r="B71" s="492"/>
      <c r="C71" s="5" t="s">
        <v>24</v>
      </c>
      <c r="D71" s="36"/>
      <c r="E71" s="238">
        <f>E20-E41</f>
        <v>0</v>
      </c>
      <c r="F71" s="238">
        <f>F20-F41</f>
        <v>0</v>
      </c>
      <c r="G71" s="238">
        <f>G20-G41</f>
        <v>0</v>
      </c>
      <c r="H71" s="203"/>
      <c r="I71" s="204"/>
      <c r="J71" s="204"/>
      <c r="K71" s="272"/>
      <c r="L71" s="268">
        <f>L20-L41</f>
        <v>0</v>
      </c>
      <c r="M71" s="238">
        <f>M20-M41</f>
        <v>0</v>
      </c>
      <c r="N71" s="238">
        <f>N20-N41</f>
        <v>0</v>
      </c>
      <c r="O71" s="203"/>
      <c r="P71" s="204"/>
      <c r="Q71" s="204"/>
      <c r="R71" s="272"/>
    </row>
    <row r="72" spans="1:35" ht="15" thickBot="1" x14ac:dyDescent="0.35">
      <c r="B72" s="492"/>
      <c r="C72" s="5" t="s">
        <v>25</v>
      </c>
      <c r="D72" s="35"/>
      <c r="E72" s="205">
        <f>IFERROR(E71/E20,0)</f>
        <v>0</v>
      </c>
      <c r="F72" s="205">
        <f>IFERROR(F71/F20,0)</f>
        <v>0</v>
      </c>
      <c r="G72" s="205">
        <f>IFERROR(G71/G20,0)</f>
        <v>0</v>
      </c>
      <c r="H72" s="32"/>
      <c r="I72" s="33"/>
      <c r="J72" s="33"/>
      <c r="K72" s="270"/>
      <c r="L72" s="269">
        <f>IFERROR(L71/L20,0)</f>
        <v>0</v>
      </c>
      <c r="M72" s="206">
        <f>IFERROR(M71/M20,0)</f>
        <v>0</v>
      </c>
      <c r="N72" s="350">
        <f>IFERROR(N71/N20,0)</f>
        <v>0</v>
      </c>
      <c r="O72" s="32"/>
      <c r="P72" s="33"/>
      <c r="Q72" s="274" t="str">
        <f>IF(N72&lt;=4%,"High",IF(N72&lt;=7%,"Moderate","Low"))</f>
        <v>High</v>
      </c>
      <c r="R72" s="270"/>
      <c r="AI72" s="5">
        <f>IF(Q72="High",3,IF(Q72="Moderate",2,1))</f>
        <v>3</v>
      </c>
    </row>
    <row r="73" spans="1:35" ht="14.4" thickBot="1" x14ac:dyDescent="0.3">
      <c r="B73" s="492"/>
      <c r="C73" s="6" t="s">
        <v>29</v>
      </c>
      <c r="D73" s="35"/>
      <c r="E73" s="207"/>
      <c r="F73" s="32"/>
      <c r="G73" s="32"/>
      <c r="H73" s="32"/>
      <c r="I73" s="33"/>
      <c r="J73" s="33"/>
      <c r="K73" s="270"/>
      <c r="L73" s="269">
        <f>E73</f>
        <v>0</v>
      </c>
      <c r="M73" s="32"/>
      <c r="N73" s="32"/>
      <c r="O73" s="32"/>
      <c r="P73" s="33"/>
      <c r="Q73" s="33"/>
      <c r="R73" s="270"/>
    </row>
    <row r="74" spans="1:35" ht="15" thickBot="1" x14ac:dyDescent="0.35">
      <c r="B74" s="492"/>
      <c r="C74" s="5" t="s">
        <v>30</v>
      </c>
      <c r="D74" s="35"/>
      <c r="E74" s="208"/>
      <c r="F74" s="32"/>
      <c r="G74" s="205">
        <f>IFERROR((G71-F71)/F71,0)</f>
        <v>0</v>
      </c>
      <c r="I74" s="33"/>
      <c r="J74" s="33"/>
      <c r="K74" s="270"/>
      <c r="L74" s="32"/>
      <c r="M74" s="32"/>
      <c r="N74" s="37">
        <f>IFERROR((N71-M71)/M71,0)</f>
        <v>0</v>
      </c>
      <c r="P74" s="33"/>
      <c r="Q74" s="274" t="str">
        <f>IF(N74&lt;=-65%,"High",IF(N74&lt;=-40%,"Moderate","Low"))</f>
        <v>Low</v>
      </c>
      <c r="R74" s="270"/>
      <c r="AI74" s="5">
        <f>IF(Q74="High",3,IF(Q74="Moderate",2,1))</f>
        <v>1</v>
      </c>
    </row>
    <row r="75" spans="1:35" x14ac:dyDescent="0.25">
      <c r="B75" s="492"/>
      <c r="D75" s="35"/>
      <c r="E75" s="208"/>
      <c r="F75" s="32"/>
      <c r="G75" s="32"/>
      <c r="H75" s="239"/>
      <c r="I75" s="33"/>
      <c r="J75" s="33"/>
      <c r="K75" s="270"/>
      <c r="L75" s="32"/>
      <c r="M75" s="32"/>
      <c r="N75" s="32"/>
      <c r="O75" s="239"/>
      <c r="P75" s="33"/>
      <c r="Q75" s="33"/>
      <c r="R75" s="270"/>
    </row>
    <row r="76" spans="1:35" ht="14.4" x14ac:dyDescent="0.3">
      <c r="B76" s="493"/>
      <c r="C76" s="209" t="s">
        <v>462</v>
      </c>
      <c r="D76" s="35"/>
      <c r="E76" s="208"/>
      <c r="F76" s="32"/>
      <c r="G76" s="32"/>
      <c r="H76" s="239"/>
      <c r="I76" s="33"/>
      <c r="J76" s="33"/>
      <c r="K76" s="270"/>
      <c r="L76" s="32"/>
      <c r="M76" s="32"/>
      <c r="N76" s="32"/>
      <c r="O76" s="239"/>
      <c r="P76" s="33"/>
      <c r="Q76" s="274" t="str">
        <f>IF(AI76=1,"Low",IF(AI76=2,"Moderate","High"))</f>
        <v>High</v>
      </c>
      <c r="R76" s="270"/>
      <c r="AI76" s="5">
        <f>MAX(AI72:AI75)</f>
        <v>3</v>
      </c>
    </row>
    <row r="77" spans="1:35" x14ac:dyDescent="0.25">
      <c r="A77" s="12"/>
      <c r="B77" s="12"/>
      <c r="C77" s="12"/>
      <c r="D77" s="35"/>
      <c r="E77" s="208"/>
      <c r="F77" s="32"/>
      <c r="G77" s="32"/>
      <c r="H77" s="239"/>
      <c r="I77" s="33"/>
      <c r="J77" s="33"/>
      <c r="K77" s="270"/>
      <c r="L77" s="32"/>
      <c r="M77" s="32"/>
      <c r="N77" s="32"/>
      <c r="O77" s="239"/>
      <c r="P77" s="33"/>
      <c r="Q77" s="33"/>
      <c r="R77" s="270"/>
    </row>
    <row r="78" spans="1:35" x14ac:dyDescent="0.25">
      <c r="A78" s="12"/>
      <c r="B78" s="12"/>
      <c r="C78" s="289"/>
      <c r="D78" s="35"/>
      <c r="E78" s="276"/>
      <c r="F78" s="253"/>
      <c r="G78" s="253"/>
      <c r="H78" s="253"/>
      <c r="I78" s="253"/>
      <c r="J78" s="214"/>
      <c r="K78" s="270"/>
      <c r="L78" s="276"/>
      <c r="M78" s="253"/>
      <c r="N78" s="253"/>
      <c r="O78" s="253"/>
      <c r="P78" s="253"/>
      <c r="Q78" s="214"/>
      <c r="R78" s="270"/>
    </row>
    <row r="79" spans="1:35" x14ac:dyDescent="0.25">
      <c r="A79" s="12"/>
      <c r="B79" s="12"/>
      <c r="C79" s="12"/>
      <c r="D79" s="35"/>
      <c r="E79" s="208"/>
      <c r="F79" s="32"/>
      <c r="G79" s="32"/>
      <c r="H79" s="239"/>
      <c r="I79" s="33"/>
      <c r="J79" s="33"/>
      <c r="K79" s="270"/>
      <c r="L79" s="482" t="s">
        <v>523</v>
      </c>
      <c r="M79" s="421"/>
      <c r="N79" s="483"/>
      <c r="O79" s="347"/>
      <c r="P79" s="33"/>
      <c r="Q79" s="33"/>
      <c r="R79" s="270"/>
    </row>
    <row r="80" spans="1:35" x14ac:dyDescent="0.25">
      <c r="A80" s="12"/>
      <c r="B80" s="12"/>
      <c r="C80" s="12"/>
      <c r="D80" s="35"/>
      <c r="E80" s="208"/>
      <c r="F80" s="32"/>
      <c r="G80" s="32"/>
      <c r="H80" s="239"/>
      <c r="I80" s="33"/>
      <c r="J80" s="33"/>
      <c r="K80" s="213"/>
      <c r="L80" s="218" t="s">
        <v>0</v>
      </c>
      <c r="M80" s="210" t="s">
        <v>35</v>
      </c>
      <c r="N80" s="211" t="s">
        <v>1</v>
      </c>
      <c r="P80" s="33"/>
      <c r="Q80" s="33"/>
      <c r="R80" s="270"/>
    </row>
    <row r="81" spans="1:18" x14ac:dyDescent="0.25">
      <c r="A81" s="12"/>
      <c r="B81" s="12"/>
      <c r="C81" s="12"/>
      <c r="D81" s="35"/>
      <c r="E81" s="208"/>
      <c r="F81" s="32"/>
      <c r="G81" s="32"/>
      <c r="H81" s="239"/>
      <c r="I81" s="33"/>
      <c r="J81" s="33"/>
      <c r="K81" s="270"/>
      <c r="L81" s="219" t="s">
        <v>571</v>
      </c>
      <c r="M81" s="219" t="s">
        <v>573</v>
      </c>
      <c r="N81" s="220" t="s">
        <v>575</v>
      </c>
      <c r="P81" s="33"/>
      <c r="Q81" s="33"/>
      <c r="R81" s="270"/>
    </row>
    <row r="82" spans="1:18" x14ac:dyDescent="0.25">
      <c r="A82" s="12"/>
      <c r="B82" s="12"/>
      <c r="C82" s="12"/>
      <c r="D82" s="35"/>
      <c r="E82" s="208"/>
      <c r="F82" s="32"/>
      <c r="G82" s="32"/>
      <c r="H82" s="239"/>
      <c r="I82" s="33"/>
      <c r="J82" s="33"/>
      <c r="K82" s="270"/>
      <c r="L82" s="221" t="s">
        <v>572</v>
      </c>
      <c r="M82" s="221" t="s">
        <v>574</v>
      </c>
      <c r="N82" s="222" t="s">
        <v>570</v>
      </c>
      <c r="P82" s="33"/>
      <c r="Q82" s="33"/>
      <c r="R82" s="270"/>
    </row>
    <row r="83" spans="1:18" x14ac:dyDescent="0.25">
      <c r="A83" s="12"/>
      <c r="B83" s="12"/>
      <c r="C83" s="12"/>
      <c r="D83" s="212"/>
      <c r="E83" s="279"/>
      <c r="F83" s="280"/>
      <c r="G83" s="280"/>
      <c r="H83" s="281"/>
      <c r="I83" s="278"/>
      <c r="J83" s="282"/>
      <c r="K83" s="270"/>
      <c r="L83" s="279"/>
      <c r="M83" s="280"/>
      <c r="N83" s="280"/>
      <c r="O83" s="281"/>
      <c r="P83" s="278"/>
      <c r="Q83" s="282"/>
      <c r="R83" s="270"/>
    </row>
    <row r="84" spans="1:18" x14ac:dyDescent="0.25">
      <c r="A84" s="12"/>
      <c r="B84" s="12"/>
      <c r="C84" s="12"/>
      <c r="E84" s="5"/>
      <c r="F84" s="5"/>
      <c r="G84" s="5"/>
      <c r="H84" s="5"/>
      <c r="L84" s="5"/>
      <c r="M84" s="5"/>
      <c r="N84" s="5"/>
      <c r="O84" s="5"/>
    </row>
    <row r="85" spans="1:18" x14ac:dyDescent="0.25">
      <c r="E85" s="5"/>
      <c r="F85" s="5"/>
      <c r="G85" s="5"/>
      <c r="H85" s="5"/>
      <c r="L85" s="5"/>
      <c r="M85" s="5"/>
      <c r="N85" s="5"/>
      <c r="O85" s="5"/>
    </row>
    <row r="86" spans="1:18" x14ac:dyDescent="0.25">
      <c r="E86" s="5"/>
      <c r="F86" s="5"/>
      <c r="G86" s="5"/>
      <c r="H86" s="5"/>
      <c r="L86" s="5"/>
      <c r="M86" s="5"/>
      <c r="N86" s="5"/>
      <c r="O86" s="5"/>
    </row>
    <row r="87" spans="1:18" x14ac:dyDescent="0.25">
      <c r="E87" s="5"/>
      <c r="F87" s="5"/>
      <c r="G87" s="5"/>
      <c r="H87" s="5"/>
      <c r="L87" s="5"/>
      <c r="M87" s="5"/>
      <c r="N87" s="5"/>
      <c r="O87" s="5"/>
    </row>
    <row r="88" spans="1:18" x14ac:dyDescent="0.25">
      <c r="E88" s="5"/>
      <c r="F88" s="5"/>
      <c r="G88" s="5"/>
      <c r="H88" s="5"/>
      <c r="L88" s="5"/>
      <c r="M88" s="5"/>
      <c r="N88" s="5"/>
      <c r="O88" s="5"/>
    </row>
    <row r="89" spans="1:18" x14ac:dyDescent="0.25">
      <c r="E89" s="5"/>
      <c r="F89" s="5"/>
      <c r="G89" s="5"/>
      <c r="H89" s="5"/>
      <c r="L89" s="5"/>
      <c r="M89" s="5"/>
      <c r="N89" s="5"/>
      <c r="O89" s="5"/>
    </row>
    <row r="90" spans="1:18" x14ac:dyDescent="0.25">
      <c r="E90" s="5"/>
      <c r="F90" s="5"/>
      <c r="G90" s="5"/>
      <c r="H90" s="5"/>
      <c r="L90" s="5"/>
      <c r="M90" s="5"/>
      <c r="N90" s="5"/>
      <c r="O90" s="5"/>
    </row>
    <row r="91" spans="1:18" x14ac:dyDescent="0.25">
      <c r="E91" s="5"/>
      <c r="F91" s="5"/>
      <c r="G91" s="5"/>
      <c r="H91" s="5"/>
      <c r="L91" s="5"/>
      <c r="M91" s="5"/>
      <c r="N91" s="5"/>
      <c r="O91" s="5"/>
    </row>
    <row r="92" spans="1:18" x14ac:dyDescent="0.25">
      <c r="E92" s="5"/>
      <c r="F92" s="5"/>
      <c r="G92" s="5"/>
      <c r="H92" s="5"/>
      <c r="L92" s="5"/>
      <c r="M92" s="5"/>
      <c r="N92" s="5"/>
      <c r="O92" s="5"/>
    </row>
    <row r="93" spans="1:18" x14ac:dyDescent="0.25">
      <c r="E93" s="5"/>
      <c r="F93" s="5"/>
      <c r="G93" s="5"/>
      <c r="H93" s="5"/>
      <c r="L93" s="5"/>
      <c r="M93" s="5"/>
      <c r="N93" s="5"/>
      <c r="O93" s="5"/>
    </row>
    <row r="94" spans="1:18" x14ac:dyDescent="0.25">
      <c r="E94" s="5"/>
      <c r="F94" s="5"/>
      <c r="G94" s="5"/>
      <c r="H94" s="5"/>
      <c r="L94" s="5"/>
      <c r="M94" s="5"/>
      <c r="N94" s="5"/>
      <c r="O94" s="5"/>
    </row>
    <row r="95" spans="1:18" x14ac:dyDescent="0.25">
      <c r="E95" s="5"/>
      <c r="F95" s="5"/>
      <c r="G95" s="5"/>
      <c r="H95" s="5"/>
      <c r="L95" s="5"/>
      <c r="M95" s="5"/>
      <c r="N95" s="5"/>
      <c r="O95" s="5"/>
    </row>
    <row r="96" spans="1:18" x14ac:dyDescent="0.25">
      <c r="E96" s="5"/>
      <c r="F96" s="5"/>
      <c r="G96" s="5"/>
      <c r="H96" s="5"/>
      <c r="L96" s="5"/>
      <c r="M96" s="5"/>
      <c r="N96" s="5"/>
      <c r="O96" s="5"/>
    </row>
    <row r="97" s="5" customFormat="1" x14ac:dyDescent="0.25"/>
    <row r="98" s="5" customFormat="1" x14ac:dyDescent="0.25"/>
    <row r="99" s="5" customFormat="1" x14ac:dyDescent="0.25"/>
    <row r="100" s="5" customFormat="1" x14ac:dyDescent="0.25"/>
    <row r="101" s="5" customFormat="1" x14ac:dyDescent="0.25"/>
    <row r="102" s="5" customFormat="1" x14ac:dyDescent="0.25"/>
    <row r="103" s="5" customFormat="1" x14ac:dyDescent="0.25"/>
    <row r="104" s="5" customFormat="1" x14ac:dyDescent="0.25"/>
    <row r="105" s="5" customFormat="1" x14ac:dyDescent="0.25"/>
    <row r="106" s="5" customFormat="1" x14ac:dyDescent="0.25"/>
    <row r="107" s="5" customFormat="1" x14ac:dyDescent="0.25"/>
    <row r="108" s="5" customFormat="1" x14ac:dyDescent="0.25"/>
    <row r="109" s="5" customFormat="1" x14ac:dyDescent="0.25"/>
    <row r="110" s="5" customFormat="1" x14ac:dyDescent="0.25"/>
    <row r="111" s="5" customFormat="1" x14ac:dyDescent="0.25"/>
    <row r="112" s="5" customFormat="1" x14ac:dyDescent="0.25"/>
    <row r="113" s="5" customFormat="1" x14ac:dyDescent="0.25"/>
    <row r="114" s="5" customFormat="1" x14ac:dyDescent="0.25"/>
    <row r="115" s="5" customFormat="1" x14ac:dyDescent="0.25"/>
    <row r="116" s="5" customFormat="1" x14ac:dyDescent="0.25"/>
    <row r="117" s="5" customFormat="1" x14ac:dyDescent="0.25"/>
    <row r="118" s="5" customFormat="1" x14ac:dyDescent="0.25"/>
    <row r="119" s="5" customFormat="1" x14ac:dyDescent="0.25"/>
    <row r="120" s="5" customFormat="1" x14ac:dyDescent="0.25"/>
    <row r="121" s="5" customFormat="1" x14ac:dyDescent="0.25"/>
    <row r="122" s="5" customFormat="1" x14ac:dyDescent="0.25"/>
    <row r="123" s="5" customFormat="1" x14ac:dyDescent="0.25"/>
    <row r="124" s="5" customFormat="1" x14ac:dyDescent="0.25"/>
    <row r="125" s="5" customFormat="1" x14ac:dyDescent="0.25"/>
    <row r="126" s="5" customFormat="1" x14ac:dyDescent="0.25"/>
    <row r="127" s="5" customFormat="1" x14ac:dyDescent="0.25"/>
    <row r="128"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x14ac:dyDescent="0.25"/>
    <row r="135" s="5" customFormat="1" x14ac:dyDescent="0.25"/>
    <row r="136" s="5" customFormat="1" x14ac:dyDescent="0.25"/>
    <row r="137" s="5" customFormat="1" x14ac:dyDescent="0.25"/>
    <row r="138" s="5" customFormat="1" x14ac:dyDescent="0.25"/>
    <row r="139" s="5" customFormat="1" x14ac:dyDescent="0.25"/>
    <row r="140" s="5" customFormat="1" x14ac:dyDescent="0.25"/>
    <row r="141" s="5" customFormat="1" x14ac:dyDescent="0.25"/>
    <row r="142" s="5" customFormat="1" x14ac:dyDescent="0.25"/>
    <row r="143" s="5" customFormat="1" x14ac:dyDescent="0.25"/>
    <row r="144" s="5" customFormat="1" x14ac:dyDescent="0.25"/>
    <row r="145" s="5" customFormat="1" x14ac:dyDescent="0.25"/>
    <row r="146" s="5" customFormat="1" x14ac:dyDescent="0.25"/>
    <row r="147" s="5" customFormat="1" x14ac:dyDescent="0.25"/>
    <row r="148" s="5" customFormat="1" x14ac:dyDescent="0.25"/>
    <row r="149" s="5" customFormat="1" x14ac:dyDescent="0.25"/>
    <row r="150" s="5" customFormat="1" x14ac:dyDescent="0.25"/>
    <row r="151" s="5" customFormat="1" x14ac:dyDescent="0.25"/>
    <row r="152" s="5" customFormat="1" x14ac:dyDescent="0.25"/>
    <row r="153" s="5" customFormat="1" x14ac:dyDescent="0.25"/>
    <row r="154" s="5" customFormat="1" x14ac:dyDescent="0.25"/>
    <row r="155" s="5" customFormat="1" x14ac:dyDescent="0.25"/>
    <row r="156" s="5" customFormat="1" x14ac:dyDescent="0.25"/>
    <row r="157" s="5" customFormat="1" x14ac:dyDescent="0.25"/>
    <row r="158" s="5" customFormat="1" x14ac:dyDescent="0.25"/>
    <row r="159" s="5" customFormat="1" x14ac:dyDescent="0.25"/>
    <row r="160" s="5" customFormat="1" x14ac:dyDescent="0.25"/>
    <row r="161" s="5" customFormat="1" x14ac:dyDescent="0.25"/>
    <row r="162" s="5" customFormat="1" x14ac:dyDescent="0.25"/>
    <row r="163" s="5" customFormat="1" x14ac:dyDescent="0.25"/>
    <row r="164" s="5" customFormat="1" x14ac:dyDescent="0.25"/>
    <row r="165" s="5" customFormat="1" x14ac:dyDescent="0.25"/>
    <row r="166" s="5" customFormat="1" x14ac:dyDescent="0.25"/>
    <row r="167" s="5" customFormat="1" x14ac:dyDescent="0.25"/>
    <row r="168" s="5" customFormat="1" x14ac:dyDescent="0.25"/>
    <row r="169" s="5" customFormat="1" x14ac:dyDescent="0.25"/>
    <row r="170" s="5" customFormat="1" x14ac:dyDescent="0.25"/>
    <row r="171" s="5" customFormat="1" x14ac:dyDescent="0.25"/>
    <row r="172" s="5" customFormat="1" x14ac:dyDescent="0.25"/>
    <row r="173" s="5" customFormat="1" x14ac:dyDescent="0.25"/>
    <row r="174" s="5" customFormat="1" x14ac:dyDescent="0.25"/>
    <row r="175" s="5" customFormat="1" x14ac:dyDescent="0.25"/>
    <row r="176" s="5" customFormat="1" x14ac:dyDescent="0.25"/>
    <row r="177" s="5" customFormat="1" x14ac:dyDescent="0.25"/>
    <row r="178" s="5" customFormat="1" x14ac:dyDescent="0.25"/>
    <row r="179" s="5" customFormat="1" x14ac:dyDescent="0.25"/>
    <row r="180" s="5" customFormat="1" x14ac:dyDescent="0.25"/>
    <row r="181" s="5" customFormat="1" x14ac:dyDescent="0.25"/>
    <row r="182" s="5" customFormat="1" x14ac:dyDescent="0.25"/>
    <row r="183" s="5" customFormat="1" x14ac:dyDescent="0.25"/>
    <row r="184" s="5" customFormat="1" x14ac:dyDescent="0.25"/>
    <row r="185" s="5" customFormat="1" x14ac:dyDescent="0.25"/>
    <row r="186" s="5" customFormat="1" x14ac:dyDescent="0.25"/>
    <row r="187" s="5" customFormat="1" x14ac:dyDescent="0.25"/>
    <row r="188" s="5" customFormat="1" x14ac:dyDescent="0.25"/>
    <row r="189" s="5" customFormat="1" x14ac:dyDescent="0.25"/>
    <row r="190" s="5" customFormat="1" x14ac:dyDescent="0.25"/>
    <row r="191" s="5" customFormat="1" x14ac:dyDescent="0.25"/>
    <row r="192" s="5" customFormat="1" x14ac:dyDescent="0.25"/>
    <row r="193" s="5" customFormat="1" x14ac:dyDescent="0.25"/>
    <row r="194" s="5" customFormat="1" x14ac:dyDescent="0.25"/>
    <row r="195" s="5" customFormat="1" x14ac:dyDescent="0.25"/>
    <row r="196" s="5" customFormat="1" x14ac:dyDescent="0.25"/>
    <row r="197" s="5" customFormat="1" x14ac:dyDescent="0.25"/>
    <row r="198" s="5" customFormat="1" x14ac:dyDescent="0.25"/>
    <row r="199" s="5" customFormat="1" x14ac:dyDescent="0.25"/>
    <row r="200" s="5" customFormat="1" x14ac:dyDescent="0.25"/>
    <row r="201" s="5" customFormat="1" x14ac:dyDescent="0.25"/>
    <row r="202" s="5" customFormat="1" x14ac:dyDescent="0.25"/>
    <row r="203" s="5" customFormat="1" x14ac:dyDescent="0.25"/>
    <row r="204" s="5" customFormat="1" x14ac:dyDescent="0.25"/>
    <row r="205" s="5" customFormat="1" x14ac:dyDescent="0.25"/>
    <row r="206" s="5" customFormat="1" x14ac:dyDescent="0.25"/>
    <row r="207" s="5" customFormat="1" x14ac:dyDescent="0.25"/>
    <row r="208" s="5" customFormat="1" x14ac:dyDescent="0.25"/>
    <row r="209" s="5" customFormat="1" x14ac:dyDescent="0.25"/>
    <row r="210" s="5" customFormat="1" x14ac:dyDescent="0.25"/>
    <row r="211" s="5" customFormat="1" x14ac:dyDescent="0.25"/>
    <row r="212" s="5" customFormat="1" x14ac:dyDescent="0.25"/>
    <row r="213" s="5" customFormat="1" x14ac:dyDescent="0.25"/>
    <row r="214" s="5" customFormat="1" x14ac:dyDescent="0.25"/>
    <row r="215" s="5" customFormat="1" x14ac:dyDescent="0.25"/>
    <row r="216" s="5" customFormat="1" x14ac:dyDescent="0.25"/>
    <row r="217" s="5" customFormat="1" x14ac:dyDescent="0.25"/>
    <row r="218" s="5" customFormat="1" x14ac:dyDescent="0.25"/>
    <row r="219" s="5" customFormat="1" x14ac:dyDescent="0.25"/>
    <row r="220" s="5" customFormat="1" x14ac:dyDescent="0.25"/>
    <row r="221" s="5" customFormat="1" x14ac:dyDescent="0.25"/>
    <row r="222" s="5" customFormat="1" x14ac:dyDescent="0.25"/>
    <row r="223" s="5" customFormat="1" x14ac:dyDescent="0.25"/>
    <row r="224" s="5" customFormat="1" x14ac:dyDescent="0.25"/>
    <row r="225" s="5" customFormat="1" x14ac:dyDescent="0.25"/>
    <row r="226" s="5" customFormat="1" x14ac:dyDescent="0.25"/>
    <row r="227" s="5" customFormat="1" x14ac:dyDescent="0.25"/>
    <row r="228" s="5" customFormat="1" x14ac:dyDescent="0.25"/>
    <row r="229" s="5" customFormat="1" x14ac:dyDescent="0.25"/>
    <row r="230" s="5" customFormat="1" x14ac:dyDescent="0.25"/>
    <row r="231" s="5" customFormat="1" x14ac:dyDescent="0.25"/>
    <row r="232" s="5" customFormat="1" x14ac:dyDescent="0.25"/>
    <row r="233" s="5" customFormat="1" x14ac:dyDescent="0.25"/>
    <row r="234" s="5" customFormat="1" x14ac:dyDescent="0.25"/>
    <row r="235" s="5" customFormat="1" x14ac:dyDescent="0.25"/>
    <row r="236" s="5" customFormat="1" x14ac:dyDescent="0.25"/>
    <row r="237" s="5" customFormat="1" x14ac:dyDescent="0.25"/>
    <row r="238" s="5" customFormat="1" x14ac:dyDescent="0.25"/>
    <row r="239" s="5" customFormat="1" x14ac:dyDescent="0.25"/>
    <row r="240" s="5" customFormat="1" x14ac:dyDescent="0.25"/>
    <row r="241" s="5" customFormat="1" x14ac:dyDescent="0.25"/>
    <row r="242" s="5" customFormat="1" x14ac:dyDescent="0.25"/>
    <row r="243" s="5" customFormat="1" x14ac:dyDescent="0.25"/>
    <row r="244" s="5" customFormat="1" x14ac:dyDescent="0.25"/>
    <row r="245" s="5" customFormat="1" x14ac:dyDescent="0.25"/>
    <row r="246" s="5" customFormat="1" x14ac:dyDescent="0.25"/>
    <row r="247" s="5" customFormat="1" x14ac:dyDescent="0.25"/>
    <row r="248" s="5" customFormat="1" x14ac:dyDescent="0.25"/>
    <row r="249" s="5" customFormat="1" x14ac:dyDescent="0.25"/>
    <row r="250" s="5" customFormat="1" x14ac:dyDescent="0.25"/>
    <row r="251" s="5" customFormat="1" x14ac:dyDescent="0.25"/>
    <row r="252" s="5" customFormat="1" x14ac:dyDescent="0.25"/>
    <row r="253" s="5" customFormat="1" x14ac:dyDescent="0.25"/>
    <row r="254" s="5" customFormat="1" x14ac:dyDescent="0.25"/>
    <row r="255" s="5" customFormat="1" x14ac:dyDescent="0.25"/>
    <row r="256" s="5" customFormat="1" x14ac:dyDescent="0.25"/>
    <row r="257" s="5" customFormat="1" x14ac:dyDescent="0.25"/>
    <row r="258" s="5" customFormat="1" x14ac:dyDescent="0.25"/>
    <row r="259" s="5" customFormat="1" x14ac:dyDescent="0.25"/>
    <row r="260" s="5" customFormat="1" x14ac:dyDescent="0.25"/>
    <row r="261" s="5" customFormat="1" x14ac:dyDescent="0.25"/>
    <row r="262" s="5" customFormat="1" x14ac:dyDescent="0.25"/>
    <row r="263" s="5" customFormat="1" x14ac:dyDescent="0.25"/>
    <row r="264" s="5" customFormat="1" x14ac:dyDescent="0.25"/>
    <row r="265" s="5" customFormat="1" x14ac:dyDescent="0.25"/>
    <row r="266" s="5" customFormat="1" x14ac:dyDescent="0.25"/>
    <row r="267" s="5" customFormat="1" x14ac:dyDescent="0.25"/>
    <row r="268" s="5" customFormat="1" x14ac:dyDescent="0.25"/>
    <row r="269" s="5" customFormat="1" x14ac:dyDescent="0.25"/>
    <row r="270" s="5" customFormat="1" x14ac:dyDescent="0.25"/>
    <row r="271" s="5" customFormat="1" x14ac:dyDescent="0.25"/>
    <row r="272" s="5" customFormat="1" x14ac:dyDescent="0.25"/>
    <row r="273" s="5" customFormat="1" x14ac:dyDescent="0.25"/>
    <row r="274" s="5" customFormat="1" x14ac:dyDescent="0.25"/>
    <row r="275" s="5" customFormat="1" x14ac:dyDescent="0.25"/>
    <row r="276" s="5" customFormat="1" x14ac:dyDescent="0.25"/>
    <row r="277" s="5" customFormat="1" x14ac:dyDescent="0.25"/>
    <row r="278" s="5" customFormat="1" x14ac:dyDescent="0.25"/>
    <row r="279" s="5" customFormat="1" x14ac:dyDescent="0.25"/>
    <row r="280" s="5" customFormat="1" x14ac:dyDescent="0.25"/>
    <row r="281" s="5" customFormat="1" x14ac:dyDescent="0.25"/>
    <row r="282" s="5" customFormat="1" x14ac:dyDescent="0.25"/>
    <row r="283" s="5" customFormat="1" x14ac:dyDescent="0.25"/>
    <row r="284" s="5" customFormat="1" x14ac:dyDescent="0.25"/>
    <row r="285" s="5" customFormat="1" x14ac:dyDescent="0.25"/>
    <row r="286" s="5" customFormat="1" x14ac:dyDescent="0.25"/>
    <row r="287" s="5" customFormat="1" x14ac:dyDescent="0.25"/>
    <row r="288" s="5" customFormat="1" x14ac:dyDescent="0.25"/>
    <row r="289" s="5" customFormat="1" x14ac:dyDescent="0.25"/>
    <row r="290" s="5" customFormat="1" x14ac:dyDescent="0.25"/>
    <row r="291" s="5" customFormat="1" x14ac:dyDescent="0.25"/>
    <row r="292" s="5" customFormat="1" x14ac:dyDescent="0.25"/>
    <row r="293" s="5" customFormat="1" x14ac:dyDescent="0.25"/>
    <row r="294" s="5" customFormat="1" x14ac:dyDescent="0.25"/>
    <row r="295" s="5" customFormat="1" x14ac:dyDescent="0.25"/>
    <row r="296" s="5" customFormat="1" x14ac:dyDescent="0.25"/>
    <row r="297" s="5" customFormat="1" x14ac:dyDescent="0.25"/>
    <row r="298" s="5" customFormat="1" x14ac:dyDescent="0.25"/>
    <row r="299" s="5" customFormat="1" x14ac:dyDescent="0.25"/>
    <row r="300" s="5" customFormat="1" x14ac:dyDescent="0.25"/>
    <row r="301" s="5" customFormat="1" x14ac:dyDescent="0.25"/>
    <row r="302" s="5" customFormat="1" x14ac:dyDescent="0.25"/>
    <row r="303" s="5" customFormat="1" x14ac:dyDescent="0.25"/>
    <row r="304" s="5" customFormat="1" x14ac:dyDescent="0.25"/>
    <row r="305" s="5" customFormat="1" x14ac:dyDescent="0.25"/>
    <row r="306" s="5" customFormat="1" x14ac:dyDescent="0.25"/>
    <row r="307" s="5" customFormat="1" x14ac:dyDescent="0.25"/>
    <row r="308" s="5" customFormat="1" x14ac:dyDescent="0.25"/>
    <row r="309" s="5" customFormat="1" x14ac:dyDescent="0.25"/>
    <row r="310" s="5" customFormat="1" x14ac:dyDescent="0.25"/>
    <row r="311" s="5" customFormat="1" x14ac:dyDescent="0.25"/>
    <row r="312" s="5" customFormat="1" x14ac:dyDescent="0.25"/>
    <row r="313" s="5" customFormat="1" x14ac:dyDescent="0.25"/>
    <row r="314" s="5" customFormat="1" x14ac:dyDescent="0.25"/>
    <row r="315" s="5" customFormat="1" x14ac:dyDescent="0.25"/>
    <row r="316" s="5" customFormat="1" x14ac:dyDescent="0.25"/>
    <row r="317" s="5" customFormat="1" x14ac:dyDescent="0.25"/>
    <row r="318" s="5" customFormat="1" x14ac:dyDescent="0.25"/>
    <row r="319" s="5" customFormat="1" x14ac:dyDescent="0.25"/>
    <row r="320" s="5" customFormat="1" x14ac:dyDescent="0.25"/>
    <row r="321" s="5" customFormat="1" x14ac:dyDescent="0.25"/>
    <row r="322" s="5" customFormat="1" x14ac:dyDescent="0.25"/>
    <row r="323" s="5" customFormat="1" x14ac:dyDescent="0.25"/>
    <row r="324" s="5" customFormat="1" x14ac:dyDescent="0.25"/>
    <row r="325" s="5" customFormat="1" x14ac:dyDescent="0.25"/>
    <row r="326" s="5" customFormat="1" x14ac:dyDescent="0.25"/>
    <row r="327" s="5" customFormat="1" x14ac:dyDescent="0.25"/>
    <row r="328" s="5" customFormat="1" x14ac:dyDescent="0.25"/>
    <row r="329" s="5" customFormat="1" x14ac:dyDescent="0.25"/>
    <row r="330" s="5" customFormat="1" x14ac:dyDescent="0.25"/>
    <row r="331" s="5" customFormat="1" x14ac:dyDescent="0.25"/>
    <row r="332" s="5" customFormat="1" x14ac:dyDescent="0.25"/>
    <row r="333" s="5" customFormat="1" x14ac:dyDescent="0.25"/>
    <row r="334" s="5" customFormat="1" x14ac:dyDescent="0.25"/>
    <row r="335" s="5" customFormat="1" x14ac:dyDescent="0.25"/>
    <row r="336" s="5" customFormat="1" x14ac:dyDescent="0.25"/>
    <row r="337" s="5" customFormat="1" x14ac:dyDescent="0.25"/>
    <row r="338" s="5" customFormat="1" x14ac:dyDescent="0.25"/>
    <row r="339" s="5" customFormat="1" x14ac:dyDescent="0.25"/>
    <row r="340" s="5" customFormat="1" x14ac:dyDescent="0.25"/>
    <row r="341" s="5" customFormat="1" x14ac:dyDescent="0.25"/>
    <row r="342" s="5" customFormat="1" x14ac:dyDescent="0.25"/>
    <row r="343" s="5" customFormat="1" x14ac:dyDescent="0.25"/>
    <row r="344" s="5" customFormat="1" x14ac:dyDescent="0.25"/>
    <row r="345" s="5" customFormat="1" x14ac:dyDescent="0.25"/>
    <row r="346" s="5" customFormat="1" x14ac:dyDescent="0.25"/>
    <row r="347" s="5" customFormat="1" x14ac:dyDescent="0.25"/>
    <row r="348" s="5" customFormat="1" x14ac:dyDescent="0.25"/>
    <row r="349" s="5" customFormat="1" x14ac:dyDescent="0.25"/>
    <row r="350" s="5" customFormat="1" x14ac:dyDescent="0.25"/>
    <row r="351" s="5" customFormat="1" x14ac:dyDescent="0.25"/>
    <row r="352" s="5" customFormat="1" x14ac:dyDescent="0.25"/>
    <row r="353" s="5" customFormat="1" x14ac:dyDescent="0.25"/>
    <row r="354" s="5" customFormat="1" x14ac:dyDescent="0.25"/>
    <row r="355" s="5" customFormat="1" x14ac:dyDescent="0.25"/>
    <row r="356" s="5" customFormat="1" x14ac:dyDescent="0.25"/>
    <row r="357" s="5" customFormat="1" x14ac:dyDescent="0.25"/>
    <row r="358" s="5" customFormat="1" x14ac:dyDescent="0.25"/>
    <row r="359" s="5" customFormat="1" x14ac:dyDescent="0.25"/>
    <row r="360" s="5" customFormat="1" x14ac:dyDescent="0.25"/>
    <row r="361" s="5" customFormat="1" x14ac:dyDescent="0.25"/>
    <row r="362" s="5" customFormat="1" x14ac:dyDescent="0.25"/>
    <row r="363" s="5" customFormat="1" x14ac:dyDescent="0.25"/>
    <row r="364" s="5" customFormat="1" x14ac:dyDescent="0.25"/>
    <row r="365" s="5" customFormat="1" x14ac:dyDescent="0.25"/>
    <row r="366" s="5" customFormat="1" x14ac:dyDescent="0.25"/>
    <row r="367" s="5" customFormat="1" x14ac:dyDescent="0.25"/>
    <row r="368" s="5" customFormat="1" x14ac:dyDescent="0.25"/>
    <row r="369" s="5" customFormat="1" x14ac:dyDescent="0.25"/>
    <row r="370" s="5" customFormat="1" x14ac:dyDescent="0.25"/>
    <row r="371" s="5" customFormat="1" x14ac:dyDescent="0.25"/>
    <row r="372" s="5" customFormat="1" x14ac:dyDescent="0.25"/>
    <row r="373" s="5" customFormat="1" x14ac:dyDescent="0.25"/>
    <row r="374" s="5" customFormat="1" x14ac:dyDescent="0.25"/>
    <row r="375" s="5" customFormat="1" x14ac:dyDescent="0.25"/>
    <row r="376" s="5" customFormat="1" x14ac:dyDescent="0.25"/>
    <row r="377" s="5" customFormat="1" x14ac:dyDescent="0.25"/>
    <row r="378" s="5" customFormat="1" x14ac:dyDescent="0.25"/>
    <row r="379" s="5" customFormat="1" x14ac:dyDescent="0.25"/>
    <row r="380" s="5" customFormat="1" x14ac:dyDescent="0.25"/>
    <row r="381" s="5" customFormat="1" x14ac:dyDescent="0.25"/>
    <row r="382" s="5" customFormat="1" x14ac:dyDescent="0.25"/>
    <row r="383" s="5" customFormat="1" x14ac:dyDescent="0.25"/>
    <row r="384" s="5" customFormat="1" x14ac:dyDescent="0.25"/>
    <row r="385" s="5" customFormat="1" x14ac:dyDescent="0.25"/>
    <row r="386" s="5" customFormat="1" x14ac:dyDescent="0.25"/>
    <row r="387" s="5" customFormat="1" x14ac:dyDescent="0.25"/>
    <row r="388" s="5" customFormat="1" x14ac:dyDescent="0.25"/>
    <row r="389" s="5" customFormat="1" x14ac:dyDescent="0.25"/>
    <row r="390" s="5" customFormat="1" x14ac:dyDescent="0.25"/>
    <row r="391" s="5" customFormat="1" x14ac:dyDescent="0.25"/>
    <row r="392" s="5" customFormat="1" x14ac:dyDescent="0.25"/>
    <row r="393" s="5" customFormat="1" x14ac:dyDescent="0.25"/>
    <row r="394" s="5" customFormat="1" x14ac:dyDescent="0.25"/>
    <row r="395" s="5" customFormat="1" x14ac:dyDescent="0.25"/>
    <row r="396" s="5" customFormat="1" x14ac:dyDescent="0.25"/>
    <row r="397" s="5" customFormat="1" x14ac:dyDescent="0.25"/>
    <row r="398" s="5" customFormat="1" x14ac:dyDescent="0.25"/>
    <row r="399" s="5" customFormat="1" x14ac:dyDescent="0.25"/>
    <row r="400" s="5" customFormat="1" x14ac:dyDescent="0.25"/>
    <row r="401" s="5" customFormat="1" x14ac:dyDescent="0.25"/>
    <row r="402" s="5" customFormat="1" x14ac:dyDescent="0.25"/>
    <row r="403" s="5" customFormat="1" x14ac:dyDescent="0.25"/>
    <row r="404" s="5" customFormat="1" x14ac:dyDescent="0.25"/>
    <row r="405" s="5" customFormat="1" x14ac:dyDescent="0.25"/>
    <row r="406" s="5" customFormat="1" x14ac:dyDescent="0.25"/>
    <row r="407" s="5" customFormat="1" x14ac:dyDescent="0.25"/>
    <row r="408" s="5" customFormat="1" x14ac:dyDescent="0.25"/>
    <row r="409" s="5" customFormat="1" x14ac:dyDescent="0.25"/>
    <row r="410" s="5" customFormat="1" x14ac:dyDescent="0.25"/>
    <row r="411" s="5" customFormat="1" x14ac:dyDescent="0.25"/>
    <row r="412" s="5" customFormat="1" x14ac:dyDescent="0.25"/>
    <row r="413" s="5" customFormat="1" x14ac:dyDescent="0.25"/>
    <row r="414" s="5" customFormat="1" x14ac:dyDescent="0.25"/>
    <row r="415" s="5" customFormat="1" x14ac:dyDescent="0.25"/>
    <row r="416" s="5" customFormat="1" x14ac:dyDescent="0.25"/>
    <row r="417" s="5" customFormat="1" x14ac:dyDescent="0.25"/>
    <row r="418" s="5" customFormat="1" x14ac:dyDescent="0.25"/>
    <row r="419" s="5" customFormat="1" x14ac:dyDescent="0.25"/>
    <row r="420" s="5" customFormat="1" x14ac:dyDescent="0.25"/>
    <row r="421" s="5" customFormat="1" x14ac:dyDescent="0.25"/>
    <row r="422" s="5" customFormat="1" x14ac:dyDescent="0.25"/>
    <row r="423" s="5" customFormat="1" x14ac:dyDescent="0.25"/>
    <row r="424" s="5" customFormat="1" x14ac:dyDescent="0.25"/>
    <row r="425" s="5" customFormat="1" x14ac:dyDescent="0.25"/>
    <row r="426" s="5" customFormat="1" x14ac:dyDescent="0.25"/>
    <row r="427" s="5" customFormat="1" x14ac:dyDescent="0.25"/>
    <row r="428" s="5" customFormat="1" x14ac:dyDescent="0.25"/>
    <row r="429" s="5" customFormat="1" x14ac:dyDescent="0.25"/>
    <row r="430" s="5" customFormat="1" x14ac:dyDescent="0.25"/>
    <row r="431" s="5" customFormat="1" x14ac:dyDescent="0.25"/>
    <row r="432" s="5" customFormat="1" x14ac:dyDescent="0.25"/>
    <row r="433" s="5" customFormat="1" x14ac:dyDescent="0.25"/>
    <row r="434" s="5" customFormat="1" x14ac:dyDescent="0.25"/>
    <row r="435" s="5" customFormat="1" x14ac:dyDescent="0.25"/>
    <row r="436" s="5" customFormat="1" x14ac:dyDescent="0.25"/>
    <row r="437" s="5" customFormat="1" x14ac:dyDescent="0.25"/>
    <row r="438" s="5" customFormat="1" x14ac:dyDescent="0.25"/>
    <row r="439" s="5" customFormat="1" x14ac:dyDescent="0.25"/>
    <row r="440" s="5" customFormat="1" x14ac:dyDescent="0.25"/>
    <row r="441" s="5" customFormat="1" x14ac:dyDescent="0.25"/>
    <row r="442" s="5" customFormat="1" x14ac:dyDescent="0.25"/>
    <row r="443" s="5" customFormat="1" x14ac:dyDescent="0.25"/>
    <row r="444" s="5" customFormat="1" x14ac:dyDescent="0.25"/>
    <row r="445" s="5" customFormat="1" x14ac:dyDescent="0.25"/>
    <row r="446" s="5" customFormat="1" x14ac:dyDescent="0.25"/>
    <row r="447" s="5" customFormat="1" x14ac:dyDescent="0.25"/>
    <row r="448" s="5" customFormat="1" x14ac:dyDescent="0.25"/>
    <row r="449" s="5" customFormat="1" x14ac:dyDescent="0.25"/>
    <row r="450" s="5" customFormat="1" x14ac:dyDescent="0.25"/>
    <row r="451" s="5" customFormat="1" x14ac:dyDescent="0.25"/>
    <row r="452" s="5" customFormat="1" x14ac:dyDescent="0.25"/>
    <row r="453" s="5" customFormat="1" x14ac:dyDescent="0.25"/>
    <row r="454" s="5" customFormat="1" x14ac:dyDescent="0.25"/>
    <row r="455" s="5" customFormat="1" x14ac:dyDescent="0.25"/>
    <row r="456" s="5" customFormat="1" x14ac:dyDescent="0.25"/>
    <row r="457" s="5" customFormat="1" x14ac:dyDescent="0.25"/>
    <row r="458" s="5" customFormat="1" x14ac:dyDescent="0.25"/>
    <row r="459" s="5" customFormat="1" x14ac:dyDescent="0.25"/>
    <row r="460" s="5" customFormat="1" x14ac:dyDescent="0.25"/>
    <row r="461" s="5" customFormat="1" x14ac:dyDescent="0.25"/>
    <row r="462" s="5" customFormat="1" x14ac:dyDescent="0.25"/>
    <row r="463" s="5" customFormat="1" x14ac:dyDescent="0.25"/>
    <row r="464" s="5" customFormat="1" x14ac:dyDescent="0.25"/>
    <row r="465" s="5" customFormat="1" x14ac:dyDescent="0.25"/>
    <row r="466" s="5" customFormat="1" x14ac:dyDescent="0.25"/>
    <row r="467" s="5" customFormat="1" x14ac:dyDescent="0.25"/>
    <row r="468" s="5" customFormat="1" x14ac:dyDescent="0.25"/>
    <row r="469" s="5" customFormat="1" x14ac:dyDescent="0.25"/>
    <row r="470" s="5" customFormat="1" x14ac:dyDescent="0.25"/>
    <row r="471" s="5" customFormat="1" x14ac:dyDescent="0.25"/>
    <row r="472" s="5" customFormat="1" x14ac:dyDescent="0.25"/>
    <row r="473" s="5" customFormat="1" x14ac:dyDescent="0.25"/>
    <row r="474" s="5" customFormat="1" x14ac:dyDescent="0.25"/>
    <row r="475" s="5" customFormat="1" x14ac:dyDescent="0.25"/>
    <row r="476" s="5" customFormat="1" x14ac:dyDescent="0.25"/>
    <row r="477" s="5" customFormat="1" x14ac:dyDescent="0.25"/>
    <row r="478" s="5" customFormat="1" x14ac:dyDescent="0.25"/>
    <row r="479" s="5" customFormat="1" x14ac:dyDescent="0.25"/>
    <row r="480" s="5" customFormat="1" x14ac:dyDescent="0.25"/>
    <row r="481" s="5" customFormat="1" x14ac:dyDescent="0.25"/>
    <row r="482" s="5" customFormat="1" x14ac:dyDescent="0.25"/>
    <row r="483" s="5" customFormat="1" x14ac:dyDescent="0.25"/>
    <row r="484" s="5" customFormat="1" x14ac:dyDescent="0.25"/>
    <row r="485" s="5" customFormat="1" x14ac:dyDescent="0.25"/>
    <row r="486" s="5" customFormat="1" x14ac:dyDescent="0.25"/>
    <row r="487" s="5" customFormat="1" x14ac:dyDescent="0.25"/>
    <row r="488" s="5" customFormat="1" x14ac:dyDescent="0.25"/>
    <row r="489" s="5" customFormat="1" x14ac:dyDescent="0.25"/>
    <row r="490" s="5" customFormat="1" x14ac:dyDescent="0.25"/>
    <row r="491" s="5" customFormat="1" x14ac:dyDescent="0.25"/>
    <row r="492" s="5" customFormat="1" x14ac:dyDescent="0.25"/>
    <row r="493" s="5" customFormat="1" x14ac:dyDescent="0.25"/>
    <row r="494" s="5" customFormat="1" x14ac:dyDescent="0.25"/>
    <row r="495" s="5" customFormat="1" x14ac:dyDescent="0.25"/>
    <row r="496" s="5" customFormat="1" x14ac:dyDescent="0.25"/>
    <row r="497" s="5" customFormat="1" x14ac:dyDescent="0.25"/>
    <row r="498" s="5" customFormat="1" x14ac:dyDescent="0.25"/>
    <row r="499" s="5" customFormat="1" x14ac:dyDescent="0.25"/>
    <row r="500" s="5" customFormat="1" x14ac:dyDescent="0.25"/>
    <row r="501" s="5" customFormat="1" x14ac:dyDescent="0.25"/>
    <row r="502" s="5" customFormat="1" x14ac:dyDescent="0.25"/>
    <row r="503" s="5" customFormat="1" x14ac:dyDescent="0.25"/>
    <row r="504" s="5" customFormat="1" x14ac:dyDescent="0.25"/>
    <row r="505" s="5" customFormat="1" x14ac:dyDescent="0.25"/>
    <row r="506" s="5" customFormat="1" x14ac:dyDescent="0.25"/>
    <row r="507" s="5" customFormat="1" x14ac:dyDescent="0.25"/>
    <row r="508" s="5" customFormat="1" x14ac:dyDescent="0.25"/>
    <row r="509" s="5" customFormat="1" x14ac:dyDescent="0.25"/>
    <row r="510" s="5" customFormat="1" x14ac:dyDescent="0.25"/>
    <row r="511" s="5" customFormat="1" x14ac:dyDescent="0.25"/>
  </sheetData>
  <sheetProtection selectLockedCells="1"/>
  <protectedRanges>
    <protectedRange algorithmName="SHA-512" hashValue="srMeA/Bc8AeZV0DKCwbb6ywZBSRoNmGn3JRry88L5l2orgwbuljQ3fEcDzKza17D9r/Y+kov5Ne8JhsPY6whkw==" saltValue="87H/aOISyDJzuqVy9xz4kw==" spinCount="100000" sqref="AM28:AR30 E28:J30" name="Range11"/>
    <protectedRange algorithmName="SHA-512" hashValue="6lTRq/OBs5qkStqIXavac/+9uNJ8n0G4oaYZ8EmHAUT6+09v+rWc/wx/O7re8q2ATEaIIDT2C3wSUfNM9VJ0yg==" saltValue="/TqsPa9f+YYMhZ/Bi/3iow==" spinCount="100000" sqref="AM37:AO37 E37:G37" name="Range6"/>
    <protectedRange algorithmName="SHA-512" hashValue="pFZIvsoyA/0sJhNigzq1dc+guyC35+kCw0dkIWjpzI2QBdbWxAGttF7vHxCFyvapSI+THk3y5KKEbi8Fxpou3A==" saltValue="LPjO1baC8XcYP4g3mARwCQ==" spinCount="100000" sqref="AM41:AO41 E41:G41" name="Range5"/>
    <protectedRange algorithmName="SHA-512" hashValue="USlSpQOgCulkgaF1T4f49sNjPT4A2tlJBoIsqDcUmXAvLqXhdZVPMBbfwaMojUmtnRMfmKlMp/AjuJH7hdICAQ==" saltValue="QAdpZPm8BJ0IxO9ruyc81w==" spinCount="100000" sqref="AM22:AO26 E22:G26" name="Range4"/>
    <protectedRange algorithmName="SHA-512" hashValue="QYD+dm9FFBzlddH8xQsrChielMUqQC8NGXxEVAI8uu0WcXSgR7IrtO7H3EQTxqehi1jY5jnx9Sw+VIRwUXBmWQ==" saltValue="TI14Kjucyvj14fn6UWrE6Q==" spinCount="100000" sqref="AM20:AO20 E20:G20" name="Range3"/>
    <protectedRange algorithmName="SHA-512" hashValue="b1s8omgzPwxrXEOE4vLT59kDun55P3i9Me0crdtzupbtQkPrwMUufx5sWSmaDeYivVYY2Xb1gRpWqk2Nud9wNQ==" saltValue="D65lPb6BSATbC/lK/p9Wsw==" spinCount="100000" sqref="AZ13 L78:R78 AT14:AZ14 AT32:AZ32 AT54:AZ54 AT5:AZ12 R13 L14:R14 L32:R32 L54:R54 L5:R12 L30:N30" name="Range2"/>
    <protectedRange algorithmName="SHA-512" hashValue="mhLtfvr1oNrTnYy3susw+jNdHZWZrVsGXD/Gp4oc+3sbNefY76oF6IyRntwL8yy9qC7kfcntzRJdHA+o+wymZw==" saltValue="dX2XutEFfasaMKS6OkyMXg==" spinCount="100000" sqref="AP2:AR4 AP78:AR83 AZ72 AZ74 AZ33 AZ76 AZ14:AZ30 AU30:AY30 AP16:AR19 AP44:AP61 AT32:AZ32 AP75:AZ75 AX41:AX42 AT56:AT61 AW56:AW61 AR41:AR61 AS71:AZ71 AP76:AX76 AP77:AZ77 AT34:AZ40 AY41:AZ61 AT16:AY29 AT41:AW55 AP5:AZ7 AS13:AS61 AP62:AR69 AN70:AZ70 AQ26:AQ30 AP20:AQ20 AW62:AZ66 AS62:AT66 AQ51:AQ61 AS67:AZ69 AS72:AV74 AW73:AZ73 AW72:AX72 AW74:AX74 AR20:AR30 AP21:AP30 AP31:AR32 AQ41:AQ42 AP41 AW13:AZ13 AM42:AP42 AW31:AZ31 AS8:AZ12 AX51:AX61 AP11:AR14 AT14:AY14 AP71:AR74 AP34:AR40 R72 R74 R33 R76 R14:R30 H16:J19 H44:H61 L32:R32 H75:R75 P41:P42 L56:L61 O56:O61 J41:J61 K71:R71 H76:P76 L80:N82 L34:R40 Q41:R61 L41:O55 H2:R7 K13:K61 H62:J69 F70:R70 I26:I30 H20:I20 O62:R66 K62:L66 I51:I61 K67:R69 K72:N74 O73:R73 O72:P72 O74:P74 J20:J30 H21:H30 H31:J32 I41:I42 H41 O13:R13 E42:H42 O31:R31 K8:R12 P51:P61 H11:J14 L14:Q14 H71:J74 H34:J40 L16:Q30 H77:K83 P77:R83 L77:O79 L83:O83" name="Range1"/>
    <protectedRange algorithmName="SHA-512" hashValue="XNTWPVfTlrjnhEgjHwHHT5p8QJZJ9n9B6xr5kcaXu7apj87VMJV3yD+0Dhj3ykZ860BXTXmDz8tUbqIr7Gl79w==" saltValue="s6hZ2jCMsdgJsFXioBvZMA==" spinCount="100000" sqref="AM44:AO51 E44:G51" name="Range7"/>
    <protectedRange algorithmName="SHA-512" hashValue="t8LcBtJxPGTGMAd1CUnGqV5wR8pC+dzF7mtg0XKMK1Xsye8jHky0AE21mhCrp7yTek7QcoVamwWET+r7ooFHWw==" saltValue="IZN5Roo+LkShOMxOsonKpQ==" spinCount="100000" sqref="AM71:AO72 AU66:AV66 AM70 AM53:AO53 AM55:AO55 AM56:AM65 AM66:AO69 E71:G72 M66:N66 E70 E53:G53 E55:G55 E56:E65 E66:G69" name="Range8"/>
    <protectedRange algorithmName="SHA-512" hashValue="HKvZaZvW3FsFGQGMuJeeG6kTiI06Ll4IwhVUH8ytmQgdu4f3tgSTl928yKJb4VjOiwPiqEiTfFNak45wARjfVw==" saltValue="L+uuNBVWbG9dicPAkvyI8Q==" spinCount="100000" sqref="E79:J83 AM79:AR83 AM74:AR77 E74:J77" name="Range9"/>
    <protectedRange algorithmName="SHA-512" hashValue="6ytK/nm4f9nMBHOOSjbZCEEjFjmuZ2M2+55Jl1qw4D2G6m5xJ8SauUcf2tf0LQ/HCwR4yQw2Vg+kBaEkAqDVXQ==" saltValue="a+C3+VqBJquOY+toGNiYbA==" spinCount="100000" sqref="C2:D14 D15 B63:B83 B2:B11 B15:B17 A2:A17 C16:D17 C19:D32 A18:D18 A19:A83 C34:D83 B19:B61" name="Range10"/>
    <protectedRange algorithmName="SHA-512" hashValue="mhLtfvr1oNrTnYy3susw+jNdHZWZrVsGXD/Gp4oc+3sbNefY76oF6IyRntwL8yy9qC7kfcntzRJdHA+o+wymZw==" saltValue="dX2XutEFfasaMKS6OkyMXg==" spinCount="100000" sqref="AY72 Q72" name="Range1_1"/>
    <protectedRange algorithmName="SHA-512" hashValue="mhLtfvr1oNrTnYy3susw+jNdHZWZrVsGXD/Gp4oc+3sbNefY76oF6IyRntwL8yy9qC7kfcntzRJdHA+o+wymZw==" saltValue="dX2XutEFfasaMKS6OkyMXg==" spinCount="100000" sqref="AY74 AY76 Q74 Q76" name="Range1_2"/>
    <protectedRange algorithmName="SHA-512" hashValue="mhLtfvr1oNrTnYy3susw+jNdHZWZrVsGXD/Gp4oc+3sbNefY76oF6IyRntwL8yy9qC7kfcntzRJdHA+o+wymZw==" saltValue="dX2XutEFfasaMKS6OkyMXg==" spinCount="100000" sqref="AN56:AO65 AU56:AV65 F56:G65 M56:N65" name="Range1_3"/>
    <protectedRange algorithmName="SHA-512" hashValue="mhLtfvr1oNrTnYy3susw+jNdHZWZrVsGXD/Gp4oc+3sbNefY76oF6IyRntwL8yy9qC7kfcntzRJdHA+o+wymZw==" saltValue="dX2XutEFfasaMKS6OkyMXg==" spinCount="100000" sqref="AP8:AR10 H8:J10" name="Range1_4"/>
  </protectedRanges>
  <mergeCells count="29">
    <mergeCell ref="L9:Q9"/>
    <mergeCell ref="T2:U14"/>
    <mergeCell ref="E12:G12"/>
    <mergeCell ref="E2:J2"/>
    <mergeCell ref="L2:Q2"/>
    <mergeCell ref="L5:Q5"/>
    <mergeCell ref="L6:Q6"/>
    <mergeCell ref="L7:Q7"/>
    <mergeCell ref="L8:Q8"/>
    <mergeCell ref="B68:B76"/>
    <mergeCell ref="B5:B10"/>
    <mergeCell ref="E5:J5"/>
    <mergeCell ref="E6:J6"/>
    <mergeCell ref="E7:J7"/>
    <mergeCell ref="E8:J8"/>
    <mergeCell ref="E10:J10"/>
    <mergeCell ref="B33:B52"/>
    <mergeCell ref="B56:B66"/>
    <mergeCell ref="H12:J12"/>
    <mergeCell ref="H30:J30"/>
    <mergeCell ref="B15:B28"/>
    <mergeCell ref="E30:G30"/>
    <mergeCell ref="E9:J9"/>
    <mergeCell ref="L79:N79"/>
    <mergeCell ref="L10:Q10"/>
    <mergeCell ref="L12:N12"/>
    <mergeCell ref="O12:Q12"/>
    <mergeCell ref="O30:Q30"/>
    <mergeCell ref="L30:N30"/>
  </mergeCells>
  <conditionalFormatting sqref="Q76 Q74 Q72">
    <cfRule type="containsText" dxfId="15" priority="9" operator="containsText" text="High">
      <formula>NOT(ISERROR(SEARCH("High",Q72)))</formula>
    </cfRule>
    <cfRule type="containsText" dxfId="14" priority="10" operator="containsText" text="Moderate">
      <formula>NOT(ISERROR(SEARCH("Moderate",Q72)))</formula>
    </cfRule>
    <cfRule type="containsText" dxfId="13" priority="11" operator="containsText" text="Low">
      <formula>NOT(ISERROR(SEARCH("Low",Q72)))</formula>
    </cfRule>
  </conditionalFormatting>
  <conditionalFormatting sqref="N74">
    <cfRule type="cellIs" dxfId="12" priority="13" operator="lessThanOrEqual">
      <formula>-0.65</formula>
    </cfRule>
    <cfRule type="cellIs" dxfId="11" priority="14" operator="between">
      <formula>-0.4</formula>
      <formula>-0.65</formula>
    </cfRule>
    <cfRule type="cellIs" dxfId="10" priority="15" operator="greaterThan">
      <formula>-0.4</formula>
    </cfRule>
  </conditionalFormatting>
  <conditionalFormatting sqref="N72">
    <cfRule type="cellIs" dxfId="9" priority="17" operator="lessThanOrEqual">
      <formula>0.04</formula>
    </cfRule>
    <cfRule type="cellIs" dxfId="8" priority="18" operator="between">
      <formula>0.04</formula>
      <formula>0.07</formula>
    </cfRule>
    <cfRule type="cellIs" dxfId="7" priority="19" operator="greaterThan">
      <formula>0.07</formula>
    </cfRule>
  </conditionalFormatting>
  <conditionalFormatting sqref="E8:J8">
    <cfRule type="cellIs" dxfId="6" priority="5" operator="equal">
      <formula>"ENT"</formula>
    </cfRule>
  </conditionalFormatting>
  <conditionalFormatting sqref="E10:J10">
    <cfRule type="expression" dxfId="5" priority="6">
      <formula>$E$8="ENT"</formula>
    </cfRule>
    <cfRule type="cellIs" dxfId="4" priority="22" operator="equal">
      <formula>" "</formula>
    </cfRule>
  </conditionalFormatting>
  <conditionalFormatting sqref="E9:J9">
    <cfRule type="expression" dxfId="3" priority="4">
      <formula>$E$8="Other"</formula>
    </cfRule>
  </conditionalFormatting>
  <printOptions horizontalCentered="1"/>
  <pageMargins left="0.25" right="0.25" top="0.5" bottom="0.5" header="0.15" footer="0.25"/>
  <pageSetup scale="53" orientation="portrait" horizontalDpi="4294967293" verticalDpi="300" r:id="rId1"/>
  <headerFooter>
    <oddFooter>&amp;C&amp;P</oddFooter>
  </headerFooter>
  <ignoredErrors>
    <ignoredError sqref="E78:Q78 E80:K82 P80:Q82 E79:K79 O79:Q79" unlocked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7" id="{63A5708B-3F3C-40F2-8354-00B0B0BFCA18}">
            <xm:f>Data!$Q$3=""</xm:f>
            <x14:dxf>
              <fill>
                <patternFill>
                  <bgColor theme="0" tint="-0.14996795556505021"/>
                </patternFill>
              </fill>
            </x14:dxf>
          </x14:cfRule>
          <xm:sqref>E8:J8 G27 G52 E34:G36 E38:G40 E16:G19 E10:J10</xm:sqref>
        </x14:conditionalFormatting>
        <x14:conditionalFormatting xmlns:xm="http://schemas.microsoft.com/office/excel/2006/main">
          <x14:cfRule type="expression" priority="21" id="{ABAA553F-55CE-45F3-BA80-B3E45C801B3D}">
            <xm:f>Data!$Q$3=1</xm:f>
            <x14:dxf>
              <fill>
                <patternFill>
                  <bgColor rgb="FFFFFF00"/>
                </patternFill>
              </fill>
            </x14:dxf>
          </x14:cfRule>
          <xm:sqref>E73 E34:G36 E38:G40 E16:G19</xm:sqref>
        </x14:conditionalFormatting>
        <x14:conditionalFormatting xmlns:xm="http://schemas.microsoft.com/office/excel/2006/main">
          <x14:cfRule type="expression" priority="20" id="{9C32B97C-F5D5-4CF8-A17B-F4F628AEEECA}">
            <xm:f>Data!$Q$3=2</xm:f>
            <x14:dxf>
              <fill>
                <patternFill>
                  <bgColor theme="0" tint="-0.14996795556505021"/>
                </patternFill>
              </fill>
            </x14:dxf>
          </x14:cfRule>
          <xm:sqref>E8:J8 G27 G52 E16:G19 E34:G36 E38:G40 E10:J10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Data!$B$17:$B$87</xm:f>
          </x14:formula1>
          <xm:sqref>E10:J10</xm:sqref>
        </x14:dataValidation>
        <x14:dataValidation type="list" allowBlank="1" showInputMessage="1" showErrorMessage="1" xr:uid="{00000000-0002-0000-0600-000002000000}">
          <x14:formula1>
            <xm:f>Data!$B$100:$B$124</xm:f>
          </x14:formula1>
          <xm:sqref>E8:J8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D140"/>
  <sheetViews>
    <sheetView showGridLines="0" zoomScaleNormal="100" workbookViewId="0"/>
  </sheetViews>
  <sheetFormatPr defaultRowHeight="14.4" x14ac:dyDescent="0.3"/>
  <cols>
    <col min="1" max="1" width="3.109375" style="153" customWidth="1"/>
    <col min="2" max="2" width="30.5546875" style="153" bestFit="1" customWidth="1"/>
    <col min="3" max="3" width="103.5546875" style="153" customWidth="1"/>
    <col min="4" max="4" width="3.109375" style="153" customWidth="1"/>
  </cols>
  <sheetData>
    <row r="1" spans="1:3" x14ac:dyDescent="0.3">
      <c r="A1" s="152"/>
    </row>
    <row r="2" spans="1:3" ht="15" thickBot="1" x14ac:dyDescent="0.35">
      <c r="A2" s="152"/>
    </row>
    <row r="3" spans="1:3" x14ac:dyDescent="0.3">
      <c r="B3" s="523" t="s">
        <v>408</v>
      </c>
      <c r="C3" s="524"/>
    </row>
    <row r="4" spans="1:3" ht="15" thickBot="1" x14ac:dyDescent="0.35">
      <c r="B4" s="525"/>
      <c r="C4" s="526"/>
    </row>
    <row r="5" spans="1:3" ht="15" thickBot="1" x14ac:dyDescent="0.35"/>
    <row r="6" spans="1:3" x14ac:dyDescent="0.3">
      <c r="B6" s="527" t="s">
        <v>21</v>
      </c>
      <c r="C6" s="528"/>
    </row>
    <row r="7" spans="1:3" ht="15" thickBot="1" x14ac:dyDescent="0.35">
      <c r="B7" s="529"/>
      <c r="C7" s="530"/>
    </row>
    <row r="8" spans="1:3" x14ac:dyDescent="0.3">
      <c r="B8" s="510" t="s">
        <v>382</v>
      </c>
      <c r="C8" s="164" t="s">
        <v>289</v>
      </c>
    </row>
    <row r="9" spans="1:3" x14ac:dyDescent="0.3">
      <c r="B9" s="510"/>
      <c r="C9" s="164" t="s">
        <v>290</v>
      </c>
    </row>
    <row r="10" spans="1:3" ht="15" thickBot="1" x14ac:dyDescent="0.35">
      <c r="B10" s="511"/>
      <c r="C10" s="165" t="s">
        <v>450</v>
      </c>
    </row>
    <row r="11" spans="1:3" x14ac:dyDescent="0.3">
      <c r="B11" s="520" t="s">
        <v>81</v>
      </c>
      <c r="C11" s="166"/>
    </row>
    <row r="12" spans="1:3" x14ac:dyDescent="0.3">
      <c r="B12" s="521"/>
      <c r="C12" s="295" t="s">
        <v>486</v>
      </c>
    </row>
    <row r="13" spans="1:3" ht="15" thickBot="1" x14ac:dyDescent="0.35">
      <c r="B13" s="522"/>
      <c r="C13" s="165"/>
    </row>
    <row r="14" spans="1:3" x14ac:dyDescent="0.3">
      <c r="B14" s="510" t="s">
        <v>80</v>
      </c>
      <c r="C14" s="166"/>
    </row>
    <row r="15" spans="1:3" x14ac:dyDescent="0.3">
      <c r="B15" s="510"/>
      <c r="C15" s="164" t="s">
        <v>291</v>
      </c>
    </row>
    <row r="16" spans="1:3" ht="15" thickBot="1" x14ac:dyDescent="0.35">
      <c r="B16" s="511"/>
      <c r="C16" s="165"/>
    </row>
    <row r="17" spans="2:3" x14ac:dyDescent="0.3">
      <c r="B17" s="520" t="s">
        <v>84</v>
      </c>
      <c r="C17" s="166" t="s">
        <v>292</v>
      </c>
    </row>
    <row r="18" spans="2:3" ht="15" thickBot="1" x14ac:dyDescent="0.35">
      <c r="B18" s="522"/>
      <c r="C18" s="165" t="s">
        <v>333</v>
      </c>
    </row>
    <row r="19" spans="2:3" ht="16.2" thickBot="1" x14ac:dyDescent="0.35">
      <c r="B19" s="169" t="s">
        <v>83</v>
      </c>
      <c r="C19" s="170" t="s">
        <v>293</v>
      </c>
    </row>
    <row r="20" spans="2:3" ht="15" thickBot="1" x14ac:dyDescent="0.35">
      <c r="B20" s="171"/>
    </row>
    <row r="21" spans="2:3" x14ac:dyDescent="0.3">
      <c r="B21" s="516" t="s">
        <v>22</v>
      </c>
      <c r="C21" s="517"/>
    </row>
    <row r="22" spans="2:3" ht="15" thickBot="1" x14ac:dyDescent="0.35">
      <c r="B22" s="518"/>
      <c r="C22" s="519"/>
    </row>
    <row r="23" spans="2:3" x14ac:dyDescent="0.3">
      <c r="B23" s="520" t="s">
        <v>73</v>
      </c>
      <c r="C23" s="172" t="s">
        <v>296</v>
      </c>
    </row>
    <row r="24" spans="2:3" x14ac:dyDescent="0.3">
      <c r="B24" s="521"/>
      <c r="C24" s="172" t="s">
        <v>297</v>
      </c>
    </row>
    <row r="25" spans="2:3" x14ac:dyDescent="0.3">
      <c r="B25" s="521"/>
      <c r="C25" s="172" t="s">
        <v>298</v>
      </c>
    </row>
    <row r="26" spans="2:3" x14ac:dyDescent="0.3">
      <c r="B26" s="521"/>
      <c r="C26" s="172" t="s">
        <v>299</v>
      </c>
    </row>
    <row r="27" spans="2:3" x14ac:dyDescent="0.3">
      <c r="B27" s="521"/>
      <c r="C27" s="172" t="s">
        <v>300</v>
      </c>
    </row>
    <row r="28" spans="2:3" ht="15" thickBot="1" x14ac:dyDescent="0.35">
      <c r="B28" s="522"/>
      <c r="C28" s="174" t="s">
        <v>301</v>
      </c>
    </row>
    <row r="29" spans="2:3" x14ac:dyDescent="0.3">
      <c r="B29" s="520" t="s">
        <v>74</v>
      </c>
      <c r="C29" s="172" t="s">
        <v>302</v>
      </c>
    </row>
    <row r="30" spans="2:3" x14ac:dyDescent="0.3">
      <c r="B30" s="521"/>
      <c r="C30" s="172" t="s">
        <v>303</v>
      </c>
    </row>
    <row r="31" spans="2:3" x14ac:dyDescent="0.3">
      <c r="B31" s="521"/>
      <c r="C31" s="172" t="s">
        <v>451</v>
      </c>
    </row>
    <row r="32" spans="2:3" x14ac:dyDescent="0.3">
      <c r="B32" s="521"/>
      <c r="C32" s="172" t="s">
        <v>304</v>
      </c>
    </row>
    <row r="33" spans="2:4" x14ac:dyDescent="0.3">
      <c r="B33" s="521"/>
      <c r="C33" s="172" t="s">
        <v>305</v>
      </c>
    </row>
    <row r="34" spans="2:4" x14ac:dyDescent="0.3">
      <c r="B34" s="521"/>
      <c r="C34" s="172" t="s">
        <v>306</v>
      </c>
    </row>
    <row r="35" spans="2:4" x14ac:dyDescent="0.3">
      <c r="B35" s="521"/>
      <c r="C35" s="172" t="s">
        <v>307</v>
      </c>
    </row>
    <row r="36" spans="2:4" x14ac:dyDescent="0.3">
      <c r="B36" s="521"/>
      <c r="C36" s="172" t="s">
        <v>294</v>
      </c>
    </row>
    <row r="37" spans="2:4" x14ac:dyDescent="0.3">
      <c r="B37" s="521"/>
      <c r="C37" s="172" t="s">
        <v>308</v>
      </c>
    </row>
    <row r="38" spans="2:4" ht="15" thickBot="1" x14ac:dyDescent="0.35">
      <c r="B38" s="522"/>
      <c r="C38" s="174" t="s">
        <v>309</v>
      </c>
    </row>
    <row r="39" spans="2:4" x14ac:dyDescent="0.3">
      <c r="B39" s="520" t="s">
        <v>380</v>
      </c>
      <c r="C39" s="172" t="s">
        <v>310</v>
      </c>
    </row>
    <row r="40" spans="2:4" x14ac:dyDescent="0.3">
      <c r="B40" s="521"/>
      <c r="C40" s="172" t="s">
        <v>311</v>
      </c>
    </row>
    <row r="41" spans="2:4" ht="15" thickBot="1" x14ac:dyDescent="0.35">
      <c r="B41" s="521"/>
      <c r="C41" s="178" t="s">
        <v>312</v>
      </c>
      <c r="D41" s="176"/>
    </row>
    <row r="42" spans="2:4" x14ac:dyDescent="0.3">
      <c r="B42" s="509" t="s">
        <v>75</v>
      </c>
      <c r="C42" s="179" t="s">
        <v>313</v>
      </c>
      <c r="D42" s="177"/>
    </row>
    <row r="43" spans="2:4" x14ac:dyDescent="0.3">
      <c r="B43" s="510"/>
      <c r="C43" s="178" t="s">
        <v>314</v>
      </c>
      <c r="D43" s="177"/>
    </row>
    <row r="44" spans="2:4" x14ac:dyDescent="0.3">
      <c r="B44" s="510"/>
      <c r="C44" s="178" t="s">
        <v>315</v>
      </c>
      <c r="D44" s="177"/>
    </row>
    <row r="45" spans="2:4" x14ac:dyDescent="0.3">
      <c r="B45" s="510"/>
      <c r="C45" s="178" t="s">
        <v>316</v>
      </c>
      <c r="D45" s="177"/>
    </row>
    <row r="46" spans="2:4" ht="15" thickBot="1" x14ac:dyDescent="0.35">
      <c r="B46" s="511"/>
      <c r="C46" s="175" t="s">
        <v>317</v>
      </c>
      <c r="D46" s="177"/>
    </row>
    <row r="47" spans="2:4" x14ac:dyDescent="0.3">
      <c r="B47" s="520" t="s">
        <v>76</v>
      </c>
      <c r="C47" s="172" t="s">
        <v>318</v>
      </c>
      <c r="D47" s="177"/>
    </row>
    <row r="48" spans="2:4" x14ac:dyDescent="0.3">
      <c r="B48" s="521"/>
      <c r="C48" s="172" t="s">
        <v>319</v>
      </c>
      <c r="D48" s="177"/>
    </row>
    <row r="49" spans="1:4" x14ac:dyDescent="0.3">
      <c r="B49" s="521"/>
      <c r="C49" s="172" t="s">
        <v>320</v>
      </c>
      <c r="D49" s="177"/>
    </row>
    <row r="50" spans="1:4" s="351" customFormat="1" x14ac:dyDescent="0.3">
      <c r="A50" s="153"/>
      <c r="B50" s="521"/>
      <c r="C50" s="352" t="s">
        <v>535</v>
      </c>
      <c r="D50" s="177"/>
    </row>
    <row r="51" spans="1:4" x14ac:dyDescent="0.3">
      <c r="B51" s="521"/>
      <c r="C51" s="172" t="s">
        <v>321</v>
      </c>
      <c r="D51" s="177"/>
    </row>
    <row r="52" spans="1:4" x14ac:dyDescent="0.3">
      <c r="B52" s="521"/>
      <c r="C52" s="172" t="s">
        <v>322</v>
      </c>
      <c r="D52" s="177"/>
    </row>
    <row r="53" spans="1:4" ht="15" thickBot="1" x14ac:dyDescent="0.35">
      <c r="B53" s="522"/>
      <c r="C53" s="172" t="s">
        <v>323</v>
      </c>
      <c r="D53" s="177"/>
    </row>
    <row r="54" spans="1:4" x14ac:dyDescent="0.3">
      <c r="B54" s="509" t="s">
        <v>77</v>
      </c>
      <c r="C54" s="179" t="s">
        <v>324</v>
      </c>
      <c r="D54" s="177"/>
    </row>
    <row r="55" spans="1:4" x14ac:dyDescent="0.3">
      <c r="B55" s="510"/>
      <c r="C55" s="296" t="s">
        <v>487</v>
      </c>
      <c r="D55" s="177"/>
    </row>
    <row r="56" spans="1:4" x14ac:dyDescent="0.3">
      <c r="B56" s="510"/>
      <c r="C56" s="178" t="s">
        <v>325</v>
      </c>
      <c r="D56" s="177"/>
    </row>
    <row r="57" spans="1:4" ht="15" thickBot="1" x14ac:dyDescent="0.35">
      <c r="B57" s="511"/>
      <c r="C57" s="175" t="s">
        <v>326</v>
      </c>
      <c r="D57" s="177"/>
    </row>
    <row r="58" spans="1:4" ht="16.2" thickBot="1" x14ac:dyDescent="0.35">
      <c r="B58" s="169" t="s">
        <v>83</v>
      </c>
      <c r="C58" s="165" t="s">
        <v>295</v>
      </c>
      <c r="D58" s="177"/>
    </row>
    <row r="59" spans="1:4" ht="16.2" thickBot="1" x14ac:dyDescent="0.35">
      <c r="B59" s="237" t="s">
        <v>78</v>
      </c>
      <c r="C59" s="180" t="s">
        <v>381</v>
      </c>
    </row>
    <row r="60" spans="1:4" x14ac:dyDescent="0.3">
      <c r="B60" s="512" t="s">
        <v>395</v>
      </c>
      <c r="C60" s="513"/>
    </row>
    <row r="61" spans="1:4" ht="15" thickBot="1" x14ac:dyDescent="0.35">
      <c r="A61" s="33"/>
      <c r="B61" s="514"/>
      <c r="C61" s="515"/>
      <c r="D61" s="177"/>
    </row>
    <row r="62" spans="1:4" x14ac:dyDescent="0.3">
      <c r="A62" s="33"/>
      <c r="D62" s="177"/>
    </row>
    <row r="63" spans="1:4" x14ac:dyDescent="0.3">
      <c r="A63" s="33"/>
      <c r="D63" s="177"/>
    </row>
    <row r="64" spans="1:4" x14ac:dyDescent="0.3">
      <c r="A64" s="33"/>
      <c r="B64" s="33"/>
      <c r="C64" s="33"/>
      <c r="D64" s="177"/>
    </row>
    <row r="65" spans="1:4" x14ac:dyDescent="0.3">
      <c r="A65" s="33"/>
      <c r="B65" s="33"/>
      <c r="C65" s="33"/>
      <c r="D65" s="177"/>
    </row>
    <row r="66" spans="1:4" x14ac:dyDescent="0.3">
      <c r="A66" s="5"/>
      <c r="B66" s="33"/>
      <c r="C66" s="33"/>
    </row>
    <row r="67" spans="1:4" x14ac:dyDescent="0.3">
      <c r="A67" s="5"/>
      <c r="B67" s="33"/>
      <c r="C67" s="33"/>
    </row>
    <row r="68" spans="1:4" x14ac:dyDescent="0.3">
      <c r="A68" s="5"/>
      <c r="B68" s="33"/>
      <c r="C68" s="33"/>
    </row>
    <row r="69" spans="1:4" x14ac:dyDescent="0.3">
      <c r="A69" s="5"/>
      <c r="B69" s="5"/>
      <c r="C69" s="5"/>
    </row>
    <row r="70" spans="1:4" x14ac:dyDescent="0.3">
      <c r="A70" s="5"/>
      <c r="B70" s="5"/>
      <c r="C70" s="5"/>
    </row>
    <row r="71" spans="1:4" x14ac:dyDescent="0.3">
      <c r="A71" s="5"/>
      <c r="B71" s="5"/>
      <c r="C71" s="5"/>
    </row>
    <row r="72" spans="1:4" x14ac:dyDescent="0.3">
      <c r="A72" s="33"/>
      <c r="B72" s="5"/>
      <c r="C72" s="5"/>
      <c r="D72" s="177"/>
    </row>
    <row r="73" spans="1:4" x14ac:dyDescent="0.3">
      <c r="A73" s="5"/>
      <c r="B73" s="33"/>
      <c r="C73" s="5"/>
    </row>
    <row r="74" spans="1:4" x14ac:dyDescent="0.3">
      <c r="B74" s="33"/>
      <c r="C74" s="5"/>
    </row>
    <row r="75" spans="1:4" x14ac:dyDescent="0.3">
      <c r="B75" s="33"/>
      <c r="C75" s="33"/>
    </row>
    <row r="76" spans="1:4" x14ac:dyDescent="0.3">
      <c r="B76" s="33"/>
      <c r="C76" s="5"/>
    </row>
    <row r="136" spans="1:4" x14ac:dyDescent="0.3">
      <c r="A136" s="177"/>
      <c r="D136" s="177"/>
    </row>
    <row r="137" spans="1:4" x14ac:dyDescent="0.3">
      <c r="A137" s="177"/>
      <c r="D137" s="177"/>
    </row>
    <row r="139" spans="1:4" x14ac:dyDescent="0.3">
      <c r="B139" s="177"/>
      <c r="C139" s="177"/>
    </row>
    <row r="140" spans="1:4" x14ac:dyDescent="0.3">
      <c r="B140" s="177"/>
      <c r="C140" s="177"/>
    </row>
  </sheetData>
  <mergeCells count="14">
    <mergeCell ref="B17:B18"/>
    <mergeCell ref="B3:C4"/>
    <mergeCell ref="B6:C7"/>
    <mergeCell ref="B8:B10"/>
    <mergeCell ref="B11:B13"/>
    <mergeCell ref="B14:B16"/>
    <mergeCell ref="B54:B57"/>
    <mergeCell ref="B60:C61"/>
    <mergeCell ref="B21:C22"/>
    <mergeCell ref="B23:B28"/>
    <mergeCell ref="B29:B38"/>
    <mergeCell ref="B39:B41"/>
    <mergeCell ref="B42:B46"/>
    <mergeCell ref="B47:B53"/>
  </mergeCells>
  <pageMargins left="0.7" right="0.7" top="0.75" bottom="0.75" header="0.3" footer="0.3"/>
  <pageSetup scale="69" orientation="portrait" horizontalDpi="300" verticalDpi="30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O1"/>
  <sheetViews>
    <sheetView zoomScale="80" zoomScaleNormal="80" workbookViewId="0"/>
  </sheetViews>
  <sheetFormatPr defaultColWidth="9.6640625" defaultRowHeight="15.6" x14ac:dyDescent="0.3"/>
  <cols>
    <col min="1" max="16384" width="9.6640625" style="1"/>
  </cols>
  <sheetData>
    <row r="1" spans="1:15" x14ac:dyDescent="0.3">
      <c r="A1" s="2"/>
      <c r="B1" s="2"/>
      <c r="C1" s="2"/>
      <c r="D1" s="2"/>
      <c r="E1" s="2"/>
      <c r="F1" s="2"/>
      <c r="G1" s="2"/>
      <c r="H1" s="2"/>
      <c r="I1" s="2"/>
      <c r="J1" s="2"/>
      <c r="K1" s="2"/>
      <c r="L1" s="2"/>
      <c r="M1" s="2"/>
      <c r="N1" s="2"/>
      <c r="O1" s="3"/>
    </row>
  </sheetData>
  <printOptions horizontalCentered="1"/>
  <pageMargins left="0.25" right="0.25" top="0.75" bottom="0.75" header="0.3" footer="0.3"/>
  <pageSetup orientation="landscape" blackAndWhite="1"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99</vt:i4>
      </vt:variant>
    </vt:vector>
  </HeadingPairs>
  <TitlesOfParts>
    <vt:vector size="110" baseType="lpstr">
      <vt:lpstr>A-Market Risk</vt:lpstr>
      <vt:lpstr>B-Earnings at Risk</vt:lpstr>
      <vt:lpstr>C-Stress Testing</vt:lpstr>
      <vt:lpstr>D-Measurement Systems</vt:lpstr>
      <vt:lpstr>E-Risk Management</vt:lpstr>
      <vt:lpstr>F-Overall IRR Rating</vt:lpstr>
      <vt:lpstr>G-NEV Supervisory Test</vt:lpstr>
      <vt:lpstr>H-Category Matrix</vt:lpstr>
      <vt:lpstr>I-Examiner Worksheet</vt:lpstr>
      <vt:lpstr>J-High IRR Job Aid</vt:lpstr>
      <vt:lpstr>Data</vt:lpstr>
      <vt:lpstr>Charter_Local</vt:lpstr>
      <vt:lpstr>CUName_Local</vt:lpstr>
      <vt:lpstr>EffDate_Local</vt:lpstr>
      <vt:lpstr>ENTBorrBase_Local</vt:lpstr>
      <vt:lpstr>ENTBorrBook_Local</vt:lpstr>
      <vt:lpstr>ENTBorrUp300_Local</vt:lpstr>
      <vt:lpstr>ENTCashBase_Local</vt:lpstr>
      <vt:lpstr>ENTCashBook_Local</vt:lpstr>
      <vt:lpstr>ENTCashUp300_Local</vt:lpstr>
      <vt:lpstr>ENTCertsBase_Local</vt:lpstr>
      <vt:lpstr>ENTCertsBook_Local</vt:lpstr>
      <vt:lpstr>ENTCertsUp300_Local</vt:lpstr>
      <vt:lpstr>ENTInvBase_Local</vt:lpstr>
      <vt:lpstr>ENTInvBook_Local</vt:lpstr>
      <vt:lpstr>ENTInvUp300_Local</vt:lpstr>
      <vt:lpstr>ENTLoanBase_Local</vt:lpstr>
      <vt:lpstr>ENTLoanBook_Local</vt:lpstr>
      <vt:lpstr>ENTLoanUp300_Local</vt:lpstr>
      <vt:lpstr>ENTMMBase_Local</vt:lpstr>
      <vt:lpstr>ENTMMBook_Local</vt:lpstr>
      <vt:lpstr>ENTMMUp300_Local</vt:lpstr>
      <vt:lpstr>ENTOtherAssetsBase_Local</vt:lpstr>
      <vt:lpstr>ENTOtherAssetsBook_Local</vt:lpstr>
      <vt:lpstr>ENTOtherAssetsUp300_Local</vt:lpstr>
      <vt:lpstr>ENTOtherLiabBase_Local</vt:lpstr>
      <vt:lpstr>ENTOtherLiabBook_Local</vt:lpstr>
      <vt:lpstr>ENTOtherLiabUp300_Local</vt:lpstr>
      <vt:lpstr>ENTRegShareBase_Local</vt:lpstr>
      <vt:lpstr>ENTRegShareBook_Local</vt:lpstr>
      <vt:lpstr>ENTRegShareUp300_Local</vt:lpstr>
      <vt:lpstr>ENTShareDraftBase_Local</vt:lpstr>
      <vt:lpstr>ENTShareDraftBook_Local</vt:lpstr>
      <vt:lpstr>ENTShareDraftUp300_Local</vt:lpstr>
      <vt:lpstr>ExamDB_Local</vt:lpstr>
      <vt:lpstr>ExamType_Local</vt:lpstr>
      <vt:lpstr>IRR_001</vt:lpstr>
      <vt:lpstr>IRR_002</vt:lpstr>
      <vt:lpstr>IRR_003</vt:lpstr>
      <vt:lpstr>IRR_004</vt:lpstr>
      <vt:lpstr>IRR_005</vt:lpstr>
      <vt:lpstr>IRR_006</vt:lpstr>
      <vt:lpstr>IRR_007</vt:lpstr>
      <vt:lpstr>IRR_008</vt:lpstr>
      <vt:lpstr>IRR_009</vt:lpstr>
      <vt:lpstr>IRR_010</vt:lpstr>
      <vt:lpstr>IRR_011</vt:lpstr>
      <vt:lpstr>IRR_012</vt:lpstr>
      <vt:lpstr>IRR_013</vt:lpstr>
      <vt:lpstr>IRR_014</vt:lpstr>
      <vt:lpstr>IRR_015</vt:lpstr>
      <vt:lpstr>IRR_016</vt:lpstr>
      <vt:lpstr>IRR_017</vt:lpstr>
      <vt:lpstr>IRR_018</vt:lpstr>
      <vt:lpstr>IRR_019</vt:lpstr>
      <vt:lpstr>IRR_020</vt:lpstr>
      <vt:lpstr>IRR_021</vt:lpstr>
      <vt:lpstr>IRR_022</vt:lpstr>
      <vt:lpstr>IRR_023</vt:lpstr>
      <vt:lpstr>IRR_024</vt:lpstr>
      <vt:lpstr>IRR_025</vt:lpstr>
      <vt:lpstr>IRR_026</vt:lpstr>
      <vt:lpstr>IRR_027</vt:lpstr>
      <vt:lpstr>IRR_028</vt:lpstr>
      <vt:lpstr>IRR_029</vt:lpstr>
      <vt:lpstr>IRR_030</vt:lpstr>
      <vt:lpstr>IRR_031</vt:lpstr>
      <vt:lpstr>IRR_032</vt:lpstr>
      <vt:lpstr>IRR_033</vt:lpstr>
      <vt:lpstr>IRR_034</vt:lpstr>
      <vt:lpstr>IRR_035</vt:lpstr>
      <vt:lpstr>IRR_036</vt:lpstr>
      <vt:lpstr>IRR_037</vt:lpstr>
      <vt:lpstr>IRR_038</vt:lpstr>
      <vt:lpstr>IRR_039</vt:lpstr>
      <vt:lpstr>IRR_040</vt:lpstr>
      <vt:lpstr>IRR_041</vt:lpstr>
      <vt:lpstr>IRR_042</vt:lpstr>
      <vt:lpstr>IRR_043</vt:lpstr>
      <vt:lpstr>IRR_044</vt:lpstr>
      <vt:lpstr>IRR_045</vt:lpstr>
      <vt:lpstr>IRR_046</vt:lpstr>
      <vt:lpstr>JoinNumber_Local</vt:lpstr>
      <vt:lpstr>NetWorthRatio_Local</vt:lpstr>
      <vt:lpstr>'A-Market Risk'!Print_Area</vt:lpstr>
      <vt:lpstr>'B-Earnings at Risk'!Print_Area</vt:lpstr>
      <vt:lpstr>'C-Stress Testing'!Print_Area</vt:lpstr>
      <vt:lpstr>'D-Measurement Systems'!Print_Area</vt:lpstr>
      <vt:lpstr>'E-Risk Management'!Print_Area</vt:lpstr>
      <vt:lpstr>'F-Overall IRR Rating'!Print_Area</vt:lpstr>
      <vt:lpstr>'G-NEV Supervisory Test'!Print_Area</vt:lpstr>
      <vt:lpstr>'J-High IRR Job Aid'!Print_Area</vt:lpstr>
      <vt:lpstr>'A-Market Risk'!Print_Titles</vt:lpstr>
      <vt:lpstr>'B-Earnings at Risk'!Print_Titles</vt:lpstr>
      <vt:lpstr>'C-Stress Testing'!Print_Titles</vt:lpstr>
      <vt:lpstr>'D-Measurement Systems'!Print_Titles</vt:lpstr>
      <vt:lpstr>'E-Risk Management'!Print_Titles</vt:lpstr>
      <vt:lpstr>'F-Overall IRR Rating'!Print_Titles</vt:lpstr>
      <vt:lpstr>Region_Local</vt:lpstr>
      <vt:lpstr>TotalAssets_Local</vt:lpstr>
    </vt:vector>
  </TitlesOfParts>
  <Company>NCUA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IRR Workbook</dc:title>
  <dc:creator>DCM</dc:creator>
  <cp:lastModifiedBy>Heitman, Brian</cp:lastModifiedBy>
  <cp:lastPrinted>2022-08-23T14:54:46Z</cp:lastPrinted>
  <dcterms:created xsi:type="dcterms:W3CDTF">2015-06-29T13:58:23Z</dcterms:created>
  <dcterms:modified xsi:type="dcterms:W3CDTF">2022-09-06T18:20:20Z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{F07E97E1-DFAB-4B69-91B5-C8DC32E33543}</vt:lpwstr>
  </property>
</Properties>
</file>